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_\Documents\"/>
    </mc:Choice>
  </mc:AlternateContent>
  <xr:revisionPtr revIDLastSave="0" documentId="8_{2937CEB8-2FB2-4014-8B44-533D4EC05FDE}" xr6:coauthVersionLast="45" xr6:coauthVersionMax="45" xr10:uidLastSave="{00000000-0000-0000-0000-000000000000}"/>
  <bookViews>
    <workbookView xWindow="-120" yWindow="-120" windowWidth="20730" windowHeight="11160" xr2:uid="{9DAAC7E8-997A-40FB-99CE-8CF07BD333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0" i="1" l="1"/>
  <c r="A70" i="1"/>
  <c r="U51" i="1"/>
  <c r="A51" i="1"/>
  <c r="A65" i="1"/>
  <c r="U21" i="1" l="1"/>
  <c r="A21" i="1"/>
  <c r="U90" i="1" l="1"/>
  <c r="A90" i="1"/>
  <c r="U89" i="1"/>
  <c r="A89" i="1"/>
  <c r="U88" i="1"/>
  <c r="A88" i="1"/>
  <c r="U86" i="1"/>
  <c r="A86" i="1"/>
  <c r="U85" i="1"/>
  <c r="A85" i="1"/>
  <c r="U84" i="1"/>
  <c r="A84" i="1"/>
  <c r="U82" i="1"/>
  <c r="A82" i="1"/>
  <c r="U81" i="1"/>
  <c r="A81" i="1"/>
  <c r="U80" i="1"/>
  <c r="A80" i="1"/>
  <c r="U79" i="1"/>
  <c r="A79" i="1"/>
  <c r="U77" i="1"/>
  <c r="A77" i="1"/>
  <c r="A75" i="1"/>
  <c r="A74" i="1"/>
  <c r="U73" i="1"/>
  <c r="A73" i="1"/>
  <c r="U72" i="1"/>
  <c r="A72" i="1"/>
  <c r="U71" i="1"/>
  <c r="A71" i="1"/>
  <c r="U69" i="1"/>
  <c r="A69" i="1"/>
  <c r="U68" i="1"/>
  <c r="A68" i="1"/>
  <c r="U67" i="1"/>
  <c r="A67" i="1"/>
  <c r="U64" i="1"/>
  <c r="A64" i="1"/>
  <c r="U63" i="1"/>
  <c r="A63" i="1"/>
  <c r="A61" i="1"/>
  <c r="U60" i="1"/>
  <c r="A60" i="1"/>
  <c r="U59" i="1"/>
  <c r="A59" i="1"/>
  <c r="A57" i="1"/>
  <c r="U56" i="1"/>
  <c r="A56" i="1"/>
  <c r="A54" i="1"/>
  <c r="A53" i="1"/>
  <c r="A52" i="1"/>
  <c r="U50" i="1"/>
  <c r="A50" i="1"/>
  <c r="U49" i="1"/>
  <c r="A49" i="1"/>
  <c r="U48" i="1"/>
  <c r="A48" i="1"/>
  <c r="U47" i="1"/>
  <c r="A47" i="1"/>
  <c r="U46" i="1"/>
  <c r="A46" i="1"/>
  <c r="U44" i="1"/>
  <c r="A44" i="1"/>
  <c r="U43" i="1"/>
  <c r="A43" i="1"/>
  <c r="U42" i="1"/>
  <c r="A42" i="1"/>
  <c r="U41" i="1"/>
  <c r="A41" i="1"/>
  <c r="U40" i="1"/>
  <c r="A40" i="1"/>
  <c r="U39" i="1"/>
  <c r="A39" i="1"/>
  <c r="U38" i="1"/>
  <c r="A38" i="1"/>
  <c r="U36" i="1"/>
  <c r="A36" i="1"/>
  <c r="U35" i="1"/>
  <c r="A35" i="1"/>
  <c r="U34" i="1"/>
  <c r="A34" i="1"/>
  <c r="U33" i="1"/>
  <c r="A33" i="1"/>
  <c r="U32" i="1"/>
  <c r="A32" i="1"/>
  <c r="U31" i="1"/>
  <c r="A31" i="1"/>
  <c r="U30" i="1"/>
  <c r="A30" i="1"/>
  <c r="A28" i="1"/>
  <c r="U27" i="1"/>
  <c r="A27" i="1"/>
  <c r="U26" i="1"/>
  <c r="A26" i="1"/>
  <c r="U25" i="1"/>
  <c r="A25" i="1"/>
  <c r="U24" i="1"/>
  <c r="A24" i="1"/>
  <c r="U23" i="1"/>
  <c r="A23" i="1"/>
  <c r="U22" i="1"/>
  <c r="A22" i="1"/>
  <c r="U20" i="1"/>
  <c r="A20" i="1"/>
  <c r="U19" i="1"/>
  <c r="A19" i="1"/>
  <c r="U18" i="1"/>
  <c r="A18" i="1"/>
  <c r="A16" i="1"/>
  <c r="U15" i="1"/>
  <c r="A15" i="1"/>
  <c r="U14" i="1"/>
  <c r="A14" i="1"/>
  <c r="U13" i="1"/>
  <c r="A13" i="1"/>
  <c r="U12" i="1"/>
  <c r="A12" i="1"/>
  <c r="U11" i="1"/>
  <c r="A11" i="1"/>
  <c r="U10" i="1"/>
  <c r="A10" i="1"/>
  <c r="U9" i="1"/>
  <c r="A9" i="1"/>
  <c r="U8" i="1"/>
  <c r="A8" i="1"/>
</calcChain>
</file>

<file path=xl/sharedStrings.xml><?xml version="1.0" encoding="utf-8"?>
<sst xmlns="http://schemas.openxmlformats.org/spreadsheetml/2006/main" count="478" uniqueCount="166">
  <si>
    <t>Waltham Chase Trials MCC</t>
  </si>
  <si>
    <t>Results - The George Greenland Trophy Trial - Limekiln Lane - 11th October 2020</t>
  </si>
  <si>
    <t>Permit - ACU59514</t>
  </si>
  <si>
    <t>No.</t>
  </si>
  <si>
    <t>Class</t>
  </si>
  <si>
    <t>Name</t>
  </si>
  <si>
    <t>Machine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</si>
  <si>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</si>
  <si>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</si>
  <si>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</si>
  <si>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</si>
  <si>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</si>
  <si>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</si>
  <si>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</si>
  <si>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</si>
  <si>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</si>
  <si>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</si>
  <si>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</si>
  <si>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</si>
  <si>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</si>
  <si>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</si>
  <si>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</si>
  <si>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 xml:space="preserve">Total </t>
  </si>
  <si>
    <t>Pos.</t>
  </si>
  <si>
    <t>Adult D</t>
  </si>
  <si>
    <t>Stephen</t>
  </si>
  <si>
    <t>Wagstaff</t>
  </si>
  <si>
    <t>Sherco</t>
  </si>
  <si>
    <t>Lloyd</t>
  </si>
  <si>
    <t>James</t>
  </si>
  <si>
    <t>Beta</t>
  </si>
  <si>
    <t>John</t>
  </si>
  <si>
    <t>Emery</t>
  </si>
  <si>
    <t>Gas Gas</t>
  </si>
  <si>
    <t>Terry</t>
  </si>
  <si>
    <t>Ryalls</t>
  </si>
  <si>
    <t>Sam</t>
  </si>
  <si>
    <t>Crooks</t>
  </si>
  <si>
    <t>Yamaha</t>
  </si>
  <si>
    <t>Aaron</t>
  </si>
  <si>
    <t>Gamblin</t>
  </si>
  <si>
    <t>Nigel</t>
  </si>
  <si>
    <t>Parvin</t>
  </si>
  <si>
    <t>Geoff</t>
  </si>
  <si>
    <t>Titcombe</t>
  </si>
  <si>
    <t>Keith</t>
  </si>
  <si>
    <t>Sansom</t>
  </si>
  <si>
    <t>DNF</t>
  </si>
  <si>
    <t>Clubman</t>
  </si>
  <si>
    <t>Gary</t>
  </si>
  <si>
    <t>Tarrant</t>
  </si>
  <si>
    <t>Leigh</t>
  </si>
  <si>
    <t>Martin</t>
  </si>
  <si>
    <t>Medcraff</t>
  </si>
  <si>
    <t>Kevin</t>
  </si>
  <si>
    <t>Miller</t>
  </si>
  <si>
    <t>TRS</t>
  </si>
  <si>
    <t>Peter</t>
  </si>
  <si>
    <t>Penton</t>
  </si>
  <si>
    <t>Dean</t>
  </si>
  <si>
    <t>Skerratt</t>
  </si>
  <si>
    <t>Bartlett</t>
  </si>
  <si>
    <t>Unclassified</t>
  </si>
  <si>
    <t>White</t>
  </si>
  <si>
    <t>Scorpa</t>
  </si>
  <si>
    <t>Jack</t>
  </si>
  <si>
    <t>Bryant</t>
  </si>
  <si>
    <t>Copage</t>
  </si>
  <si>
    <t>Intermediate</t>
  </si>
  <si>
    <t>Wayne</t>
  </si>
  <si>
    <t>Holdsworth</t>
  </si>
  <si>
    <t>Montesa</t>
  </si>
  <si>
    <t>David</t>
  </si>
  <si>
    <t>Sherlock</t>
  </si>
  <si>
    <t>Carter</t>
  </si>
  <si>
    <t>Reynard</t>
  </si>
  <si>
    <t>Norris</t>
  </si>
  <si>
    <t>Alex</t>
  </si>
  <si>
    <t>Taylor</t>
  </si>
  <si>
    <t>Vertigo</t>
  </si>
  <si>
    <t>Barrett</t>
  </si>
  <si>
    <t>Lee</t>
  </si>
  <si>
    <t>Bruton</t>
  </si>
  <si>
    <t>Novice Over 40</t>
  </si>
  <si>
    <t>Tim</t>
  </si>
  <si>
    <t>Michael</t>
  </si>
  <si>
    <t>Hinton</t>
  </si>
  <si>
    <t>Ian</t>
  </si>
  <si>
    <t>Bird</t>
  </si>
  <si>
    <t>Chris</t>
  </si>
  <si>
    <t>Hay</t>
  </si>
  <si>
    <t>Coombes</t>
  </si>
  <si>
    <t>Blackmore</t>
  </si>
  <si>
    <t>Colin</t>
  </si>
  <si>
    <t>Bowdidge</t>
  </si>
  <si>
    <t>Mew</t>
  </si>
  <si>
    <t>Dave</t>
  </si>
  <si>
    <t>Henvest</t>
  </si>
  <si>
    <t>Honda</t>
  </si>
  <si>
    <t>Anthony</t>
  </si>
  <si>
    <t>Knott</t>
  </si>
  <si>
    <t>Gareth</t>
  </si>
  <si>
    <t>Plews</t>
  </si>
  <si>
    <t>Curnick</t>
  </si>
  <si>
    <t>Mike</t>
  </si>
  <si>
    <t>Smallshaw</t>
  </si>
  <si>
    <t>Hiscock</t>
  </si>
  <si>
    <t>Paul</t>
  </si>
  <si>
    <t>Tinkler</t>
  </si>
  <si>
    <t>Novice Under 40</t>
  </si>
  <si>
    <t>Ryan</t>
  </si>
  <si>
    <t>Guy</t>
  </si>
  <si>
    <t>Richard</t>
  </si>
  <si>
    <t>Carl</t>
  </si>
  <si>
    <t>Barr</t>
  </si>
  <si>
    <t>Pre 65 B</t>
  </si>
  <si>
    <t>Charlie</t>
  </si>
  <si>
    <t>Tindle</t>
  </si>
  <si>
    <t>BSA B40</t>
  </si>
  <si>
    <t>Neil</t>
  </si>
  <si>
    <t>Clarke</t>
  </si>
  <si>
    <t>Herbert</t>
  </si>
  <si>
    <t>Ariel</t>
  </si>
  <si>
    <t>Pre 65 C</t>
  </si>
  <si>
    <t>Robert</t>
  </si>
  <si>
    <t>Hampton</t>
  </si>
  <si>
    <t>BSA Bantam</t>
  </si>
  <si>
    <t>Roy</t>
  </si>
  <si>
    <t>Haines</t>
  </si>
  <si>
    <t>Pre 65 D</t>
  </si>
  <si>
    <t>Hartwell</t>
  </si>
  <si>
    <t>AJS</t>
  </si>
  <si>
    <t>Karen</t>
  </si>
  <si>
    <t>Jarrett</t>
  </si>
  <si>
    <t>Page</t>
  </si>
  <si>
    <t>Triumph</t>
  </si>
  <si>
    <t>Andy</t>
  </si>
  <si>
    <t>Withers</t>
  </si>
  <si>
    <t>BSA</t>
  </si>
  <si>
    <t>Brian</t>
  </si>
  <si>
    <t>Balmain</t>
  </si>
  <si>
    <t>Philip</t>
  </si>
  <si>
    <t>Jones</t>
  </si>
  <si>
    <t>Brice</t>
  </si>
  <si>
    <t>SpArrow</t>
  </si>
  <si>
    <t>Twin Shock B</t>
  </si>
  <si>
    <t>Tom</t>
  </si>
  <si>
    <t>Moss</t>
  </si>
  <si>
    <t>Fantic</t>
  </si>
  <si>
    <t>Twin Shock C</t>
  </si>
  <si>
    <t>Machinek</t>
  </si>
  <si>
    <t>Muston</t>
  </si>
  <si>
    <t>Tony</t>
  </si>
  <si>
    <t>Billingham</t>
  </si>
  <si>
    <t>Yamaha Majesty</t>
  </si>
  <si>
    <t>Long</t>
  </si>
  <si>
    <t>Twin Shock D</t>
  </si>
  <si>
    <t>Marcus</t>
  </si>
  <si>
    <t>Laurent</t>
  </si>
  <si>
    <t>Charman</t>
  </si>
  <si>
    <t>Parker</t>
  </si>
  <si>
    <t>Stanley</t>
  </si>
  <si>
    <t>Youth D</t>
  </si>
  <si>
    <t>Finlay</t>
  </si>
  <si>
    <t>Coles</t>
  </si>
  <si>
    <t>DOT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</si>
</sst>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A3A39-A048-408B-8AA4-BEE7074182CE}">
  <dimension ref="A1:V90"/>
  <sheetViews>
    <sheetView tabSelected="1" workbookViewId="0">
      <selection activeCell="A3" sqref="A3:V3"/>
    </sheetView>
  </sheetViews>
  <sheetFormatPr defaultRowHeight="15" x14ac:dyDescent="0.25"/>
  <cols>
    <col min="1" max="1" width="6.140625" customWidth="1"/>
    <col min="2" max="2" width="17.5703125" customWidth="1"/>
    <col min="3" max="3" width="10.140625" customWidth="1"/>
    <col min="4" max="4" width="12.85546875" customWidth="1"/>
    <col min="5" max="5" width="14.7109375" customWidth="1"/>
    <col min="6" max="20" width="5.7109375" style="1" customWidth="1"/>
    <col min="21" max="21" width="8.7109375" style="12" customWidth="1"/>
    <col min="22" max="22" width="8.42578125" style="12" customWidth="1"/>
  </cols>
  <sheetData>
    <row r="1" spans="1:22" ht="23.25" x14ac:dyDescent="0.3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x14ac:dyDescent="0.25">
      <c r="A2" s="1"/>
      <c r="B2" s="1"/>
      <c r="C2" s="1"/>
      <c r="D2" s="1"/>
      <c r="E2" s="1"/>
      <c r="U2" s="1"/>
      <c r="V2" s="1"/>
    </row>
    <row r="3" spans="1:22" ht="18.75" x14ac:dyDescent="0.3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2" x14ac:dyDescent="0.25">
      <c r="A4" s="1"/>
      <c r="B4" s="1"/>
      <c r="C4" s="1"/>
      <c r="D4" s="1"/>
      <c r="E4" s="1"/>
      <c r="U4" s="1"/>
      <c r="V4" s="1"/>
    </row>
    <row r="5" spans="1:22" ht="18.75" x14ac:dyDescent="0.3">
      <c r="A5" s="15" t="s">
        <v>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7" spans="1:22" s="4" customFormat="1" ht="20.100000000000001" customHeight="1" x14ac:dyDescent="0.25">
      <c r="A7" s="2" t="s">
        <v>3</v>
      </c>
      <c r="B7" s="2" t="s">
        <v>4</v>
      </c>
      <c r="C7" s="16" t="s">
        <v>5</v>
      </c>
      <c r="D7" s="17"/>
      <c r="E7" s="2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  <c r="L7" s="3" t="s">
        <v>13</v>
      </c>
      <c r="M7" s="3" t="s">
        <v>14</v>
      </c>
      <c r="N7" s="3" t="s">
        <v>15</v>
      </c>
      <c r="O7" s="3" t="s">
        <v>16</v>
      </c>
      <c r="P7" s="3" t="s">
        <v>17</v>
      </c>
      <c r="Q7" s="3" t="s">
        <v>18</v>
      </c>
      <c r="R7" s="3" t="s">
        <v>19</v>
      </c>
      <c r="S7" s="3" t="s">
        <v>20</v>
      </c>
      <c r="T7" s="3" t="s">
        <v>21</v>
      </c>
      <c r="U7" s="3" t="s">
        <v>22</v>
      </c>
      <c r="V7" s="3" t="s">
        <v>23</v>
      </c>
    </row>
    <row r="8" spans="1:22" ht="20.100000000000001" customHeight="1" x14ac:dyDescent="0.25">
      <c r="A8" s="5" t="str">
        <f>("157")</f>
        <v>157</v>
      </c>
      <c r="B8" s="5" t="s">
        <v>24</v>
      </c>
      <c r="C8" s="5" t="s">
        <v>25</v>
      </c>
      <c r="D8" s="6" t="s">
        <v>26</v>
      </c>
      <c r="E8" s="5" t="s">
        <v>27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1</v>
      </c>
      <c r="P8" s="7">
        <v>5</v>
      </c>
      <c r="Q8" s="7">
        <v>0</v>
      </c>
      <c r="R8" s="7">
        <v>3</v>
      </c>
      <c r="S8" s="7">
        <v>1</v>
      </c>
      <c r="T8" s="7">
        <v>1</v>
      </c>
      <c r="U8" s="3">
        <f t="shared" ref="U8:U15" si="0">SUM(F8:T8)</f>
        <v>11</v>
      </c>
      <c r="V8" s="3">
        <v>1</v>
      </c>
    </row>
    <row r="9" spans="1:22" ht="20.100000000000001" customHeight="1" x14ac:dyDescent="0.25">
      <c r="A9" s="5" t="str">
        <f>("103")</f>
        <v>103</v>
      </c>
      <c r="B9" s="5" t="s">
        <v>24</v>
      </c>
      <c r="C9" s="5" t="s">
        <v>28</v>
      </c>
      <c r="D9" s="6" t="s">
        <v>29</v>
      </c>
      <c r="E9" s="5" t="s">
        <v>30</v>
      </c>
      <c r="F9" s="7">
        <v>6</v>
      </c>
      <c r="G9" s="7">
        <v>0</v>
      </c>
      <c r="H9" s="7">
        <v>0</v>
      </c>
      <c r="I9" s="7">
        <v>3</v>
      </c>
      <c r="J9" s="7">
        <v>1</v>
      </c>
      <c r="K9" s="7">
        <v>0</v>
      </c>
      <c r="L9" s="7">
        <v>0</v>
      </c>
      <c r="M9" s="7">
        <v>0</v>
      </c>
      <c r="N9" s="7">
        <v>0</v>
      </c>
      <c r="O9" s="7">
        <v>1</v>
      </c>
      <c r="P9" s="7">
        <v>8</v>
      </c>
      <c r="Q9" s="7">
        <v>2</v>
      </c>
      <c r="R9" s="7">
        <v>0</v>
      </c>
      <c r="S9" s="7">
        <v>0</v>
      </c>
      <c r="T9" s="7">
        <v>0</v>
      </c>
      <c r="U9" s="3">
        <f t="shared" si="0"/>
        <v>21</v>
      </c>
      <c r="V9" s="3">
        <v>2</v>
      </c>
    </row>
    <row r="10" spans="1:22" ht="20.100000000000001" customHeight="1" x14ac:dyDescent="0.25">
      <c r="A10" s="8" t="str">
        <f>("227")</f>
        <v>227</v>
      </c>
      <c r="B10" s="5" t="s">
        <v>24</v>
      </c>
      <c r="C10" s="8" t="s">
        <v>31</v>
      </c>
      <c r="D10" s="9" t="s">
        <v>32</v>
      </c>
      <c r="E10" s="5" t="s">
        <v>33</v>
      </c>
      <c r="F10" s="7">
        <v>1</v>
      </c>
      <c r="G10" s="7">
        <v>0</v>
      </c>
      <c r="H10" s="7">
        <v>0</v>
      </c>
      <c r="I10" s="7">
        <v>4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9</v>
      </c>
      <c r="Q10" s="7">
        <v>3</v>
      </c>
      <c r="R10" s="7">
        <v>3</v>
      </c>
      <c r="S10" s="7">
        <v>1</v>
      </c>
      <c r="T10" s="7">
        <v>2</v>
      </c>
      <c r="U10" s="3">
        <f t="shared" si="0"/>
        <v>23</v>
      </c>
      <c r="V10" s="3">
        <v>3</v>
      </c>
    </row>
    <row r="11" spans="1:22" ht="20.100000000000001" customHeight="1" x14ac:dyDescent="0.25">
      <c r="A11" s="10" t="str">
        <f>("82")</f>
        <v>82</v>
      </c>
      <c r="B11" s="5" t="s">
        <v>24</v>
      </c>
      <c r="C11" s="10" t="s">
        <v>34</v>
      </c>
      <c r="D11" s="11" t="s">
        <v>35</v>
      </c>
      <c r="E11" s="5" t="s">
        <v>33</v>
      </c>
      <c r="F11" s="7">
        <v>0</v>
      </c>
      <c r="G11" s="7">
        <v>1</v>
      </c>
      <c r="H11" s="7">
        <v>0</v>
      </c>
      <c r="I11" s="7">
        <v>5</v>
      </c>
      <c r="J11" s="7">
        <v>2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5</v>
      </c>
      <c r="Q11" s="7">
        <v>4</v>
      </c>
      <c r="R11" s="7">
        <v>8</v>
      </c>
      <c r="S11" s="7">
        <v>0</v>
      </c>
      <c r="T11" s="7">
        <v>0</v>
      </c>
      <c r="U11" s="3">
        <f t="shared" si="0"/>
        <v>25</v>
      </c>
      <c r="V11" s="3">
        <v>4</v>
      </c>
    </row>
    <row r="12" spans="1:22" ht="20.100000000000001" customHeight="1" x14ac:dyDescent="0.25">
      <c r="A12" s="10" t="str">
        <f>("31")</f>
        <v>31</v>
      </c>
      <c r="B12" s="5" t="s">
        <v>24</v>
      </c>
      <c r="C12" s="10" t="s">
        <v>36</v>
      </c>
      <c r="D12" s="11" t="s">
        <v>37</v>
      </c>
      <c r="E12" s="5" t="s">
        <v>38</v>
      </c>
      <c r="F12" s="7">
        <v>0</v>
      </c>
      <c r="G12" s="7">
        <v>0</v>
      </c>
      <c r="H12" s="7">
        <v>5</v>
      </c>
      <c r="I12" s="7">
        <v>3</v>
      </c>
      <c r="J12" s="7">
        <v>1</v>
      </c>
      <c r="K12" s="7">
        <v>0</v>
      </c>
      <c r="L12" s="7">
        <v>0</v>
      </c>
      <c r="M12" s="7">
        <v>5</v>
      </c>
      <c r="N12" s="7">
        <v>0</v>
      </c>
      <c r="O12" s="7">
        <v>0</v>
      </c>
      <c r="P12" s="7">
        <v>1</v>
      </c>
      <c r="Q12" s="7">
        <v>2</v>
      </c>
      <c r="R12" s="7">
        <v>5</v>
      </c>
      <c r="S12" s="7">
        <v>1</v>
      </c>
      <c r="T12" s="7">
        <v>3</v>
      </c>
      <c r="U12" s="3">
        <f t="shared" si="0"/>
        <v>26</v>
      </c>
      <c r="V12" s="3">
        <v>5</v>
      </c>
    </row>
    <row r="13" spans="1:22" ht="20.100000000000001" customHeight="1" x14ac:dyDescent="0.25">
      <c r="A13" s="10" t="str">
        <f>("213")</f>
        <v>213</v>
      </c>
      <c r="B13" s="5" t="s">
        <v>24</v>
      </c>
      <c r="C13" s="10" t="s">
        <v>39</v>
      </c>
      <c r="D13" s="11" t="s">
        <v>40</v>
      </c>
      <c r="E13" s="5" t="s">
        <v>27</v>
      </c>
      <c r="F13" s="7">
        <v>0</v>
      </c>
      <c r="G13" s="7">
        <v>2</v>
      </c>
      <c r="H13" s="7">
        <v>0</v>
      </c>
      <c r="I13" s="7">
        <v>3</v>
      </c>
      <c r="J13" s="7">
        <v>1</v>
      </c>
      <c r="K13" s="7">
        <v>1</v>
      </c>
      <c r="L13" s="7">
        <v>0</v>
      </c>
      <c r="M13" s="7">
        <v>6</v>
      </c>
      <c r="N13" s="7">
        <v>0</v>
      </c>
      <c r="O13" s="7">
        <v>3</v>
      </c>
      <c r="P13" s="7">
        <v>0</v>
      </c>
      <c r="Q13" s="7">
        <v>0</v>
      </c>
      <c r="R13" s="7">
        <v>4</v>
      </c>
      <c r="S13" s="7">
        <v>1</v>
      </c>
      <c r="T13" s="7">
        <v>5</v>
      </c>
      <c r="U13" s="3">
        <f t="shared" si="0"/>
        <v>26</v>
      </c>
      <c r="V13" s="3">
        <v>5</v>
      </c>
    </row>
    <row r="14" spans="1:22" ht="20.100000000000001" customHeight="1" x14ac:dyDescent="0.25">
      <c r="A14" s="10" t="str">
        <f>("78")</f>
        <v>78</v>
      </c>
      <c r="B14" s="5" t="s">
        <v>24</v>
      </c>
      <c r="C14" s="10" t="s">
        <v>41</v>
      </c>
      <c r="D14" s="11" t="s">
        <v>42</v>
      </c>
      <c r="E14" s="5" t="s">
        <v>33</v>
      </c>
      <c r="F14" s="7">
        <v>5</v>
      </c>
      <c r="G14" s="7">
        <v>4</v>
      </c>
      <c r="H14" s="7">
        <v>0</v>
      </c>
      <c r="I14" s="7">
        <v>11</v>
      </c>
      <c r="J14" s="7">
        <v>11</v>
      </c>
      <c r="K14" s="7">
        <v>1</v>
      </c>
      <c r="L14" s="7">
        <v>0</v>
      </c>
      <c r="M14" s="7">
        <v>3</v>
      </c>
      <c r="N14" s="7">
        <v>0</v>
      </c>
      <c r="O14" s="7">
        <v>1</v>
      </c>
      <c r="P14" s="7">
        <v>3</v>
      </c>
      <c r="Q14" s="7">
        <v>10</v>
      </c>
      <c r="R14" s="7">
        <v>15</v>
      </c>
      <c r="S14" s="7">
        <v>2</v>
      </c>
      <c r="T14" s="7">
        <v>5</v>
      </c>
      <c r="U14" s="3">
        <f t="shared" si="0"/>
        <v>71</v>
      </c>
      <c r="V14" s="3">
        <v>6</v>
      </c>
    </row>
    <row r="15" spans="1:22" ht="20.100000000000001" customHeight="1" x14ac:dyDescent="0.25">
      <c r="A15" s="10" t="str">
        <f>("28")</f>
        <v>28</v>
      </c>
      <c r="B15" s="5" t="s">
        <v>24</v>
      </c>
      <c r="C15" s="10" t="s">
        <v>43</v>
      </c>
      <c r="D15" s="11" t="s">
        <v>44</v>
      </c>
      <c r="E15" s="5" t="s">
        <v>30</v>
      </c>
      <c r="F15" s="7">
        <v>8</v>
      </c>
      <c r="G15" s="7">
        <v>8</v>
      </c>
      <c r="H15" s="7">
        <v>0</v>
      </c>
      <c r="I15" s="7">
        <v>15</v>
      </c>
      <c r="J15" s="7">
        <v>5</v>
      </c>
      <c r="K15" s="7">
        <v>0</v>
      </c>
      <c r="L15" s="7">
        <v>0</v>
      </c>
      <c r="M15" s="7">
        <v>8</v>
      </c>
      <c r="N15" s="7">
        <v>0</v>
      </c>
      <c r="O15" s="7">
        <v>4</v>
      </c>
      <c r="P15" s="7">
        <v>1</v>
      </c>
      <c r="Q15" s="7">
        <v>15</v>
      </c>
      <c r="R15" s="7">
        <v>11</v>
      </c>
      <c r="S15" s="7">
        <v>3</v>
      </c>
      <c r="T15" s="7">
        <v>4</v>
      </c>
      <c r="U15" s="3">
        <f t="shared" si="0"/>
        <v>82</v>
      </c>
      <c r="V15" s="3">
        <v>7</v>
      </c>
    </row>
    <row r="16" spans="1:22" ht="20.100000000000001" customHeight="1" x14ac:dyDescent="0.25">
      <c r="A16" s="10" t="str">
        <f>("18")</f>
        <v>18</v>
      </c>
      <c r="B16" s="10" t="s">
        <v>24</v>
      </c>
      <c r="C16" s="10" t="s">
        <v>45</v>
      </c>
      <c r="D16" s="11" t="s">
        <v>46</v>
      </c>
      <c r="E16" s="5" t="s">
        <v>33</v>
      </c>
      <c r="F16" s="7" t="s">
        <v>47</v>
      </c>
      <c r="G16" s="7" t="s">
        <v>47</v>
      </c>
      <c r="H16" s="7" t="s">
        <v>47</v>
      </c>
      <c r="I16" s="7" t="s">
        <v>47</v>
      </c>
      <c r="J16" s="7" t="s">
        <v>47</v>
      </c>
      <c r="K16" s="7" t="s">
        <v>47</v>
      </c>
      <c r="L16" s="7" t="s">
        <v>47</v>
      </c>
      <c r="M16" s="7" t="s">
        <v>47</v>
      </c>
      <c r="N16" s="7" t="s">
        <v>47</v>
      </c>
      <c r="O16" s="7" t="s">
        <v>47</v>
      </c>
      <c r="P16" s="7" t="s">
        <v>47</v>
      </c>
      <c r="Q16" s="7" t="s">
        <v>47</v>
      </c>
      <c r="R16" s="7" t="s">
        <v>47</v>
      </c>
      <c r="S16" s="7" t="s">
        <v>47</v>
      </c>
      <c r="T16" s="7" t="s">
        <v>47</v>
      </c>
      <c r="U16" s="3" t="s">
        <v>47</v>
      </c>
      <c r="V16" s="3" t="s">
        <v>47</v>
      </c>
    </row>
    <row r="17" spans="1:22" ht="20.100000000000001" customHeight="1" x14ac:dyDescent="0.25">
      <c r="A17" s="10"/>
      <c r="B17" s="10"/>
      <c r="C17" s="10"/>
      <c r="D17" s="11"/>
      <c r="E17" s="5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3"/>
      <c r="V17" s="3"/>
    </row>
    <row r="18" spans="1:22" ht="20.100000000000001" customHeight="1" x14ac:dyDescent="0.25">
      <c r="A18" s="10" t="str">
        <f>("221")</f>
        <v>221</v>
      </c>
      <c r="B18" s="10" t="s">
        <v>48</v>
      </c>
      <c r="C18" s="10" t="s">
        <v>49</v>
      </c>
      <c r="D18" s="11" t="s">
        <v>50</v>
      </c>
      <c r="E18" s="5" t="s">
        <v>33</v>
      </c>
      <c r="F18" s="7">
        <v>0</v>
      </c>
      <c r="G18" s="7">
        <v>0</v>
      </c>
      <c r="H18" s="7">
        <v>0</v>
      </c>
      <c r="I18" s="7">
        <v>2</v>
      </c>
      <c r="J18" s="7">
        <v>0</v>
      </c>
      <c r="K18" s="7">
        <v>0</v>
      </c>
      <c r="L18" s="7">
        <v>1</v>
      </c>
      <c r="M18" s="7">
        <v>1</v>
      </c>
      <c r="N18" s="7">
        <v>0</v>
      </c>
      <c r="O18" s="7">
        <v>0</v>
      </c>
      <c r="P18" s="7">
        <v>2</v>
      </c>
      <c r="Q18" s="7">
        <v>1</v>
      </c>
      <c r="R18" s="7">
        <v>0</v>
      </c>
      <c r="S18" s="7">
        <v>0</v>
      </c>
      <c r="T18" s="7">
        <v>0</v>
      </c>
      <c r="U18" s="3">
        <f t="shared" ref="U18:U27" si="1">SUM(F18:T18)</f>
        <v>7</v>
      </c>
      <c r="V18" s="3">
        <v>1</v>
      </c>
    </row>
    <row r="19" spans="1:22" ht="20.100000000000001" customHeight="1" x14ac:dyDescent="0.25">
      <c r="A19" s="10" t="str">
        <f>("228")</f>
        <v>228</v>
      </c>
      <c r="B19" s="10" t="s">
        <v>48</v>
      </c>
      <c r="C19" s="10" t="s">
        <v>51</v>
      </c>
      <c r="D19" s="11" t="s">
        <v>32</v>
      </c>
      <c r="E19" s="5" t="s">
        <v>33</v>
      </c>
      <c r="F19" s="7">
        <v>1</v>
      </c>
      <c r="G19" s="7">
        <v>0</v>
      </c>
      <c r="H19" s="7">
        <v>2</v>
      </c>
      <c r="I19" s="7">
        <v>0</v>
      </c>
      <c r="J19" s="7">
        <v>0</v>
      </c>
      <c r="K19" s="7">
        <v>0</v>
      </c>
      <c r="L19" s="7">
        <v>0</v>
      </c>
      <c r="M19" s="7">
        <v>2</v>
      </c>
      <c r="N19" s="7">
        <v>4</v>
      </c>
      <c r="O19" s="7">
        <v>0</v>
      </c>
      <c r="P19" s="7">
        <v>0</v>
      </c>
      <c r="Q19" s="7">
        <v>0</v>
      </c>
      <c r="R19" s="7">
        <v>3</v>
      </c>
      <c r="S19" s="7">
        <v>2</v>
      </c>
      <c r="T19" s="7">
        <v>0</v>
      </c>
      <c r="U19" s="3">
        <f t="shared" si="1"/>
        <v>14</v>
      </c>
      <c r="V19" s="3">
        <v>2</v>
      </c>
    </row>
    <row r="20" spans="1:22" ht="20.100000000000001" customHeight="1" x14ac:dyDescent="0.25">
      <c r="A20" s="10" t="str">
        <f>("232")</f>
        <v>232</v>
      </c>
      <c r="B20" s="10" t="s">
        <v>48</v>
      </c>
      <c r="C20" s="10" t="s">
        <v>52</v>
      </c>
      <c r="D20" s="11" t="s">
        <v>53</v>
      </c>
      <c r="E20" s="5" t="s">
        <v>30</v>
      </c>
      <c r="F20" s="7">
        <v>1</v>
      </c>
      <c r="G20" s="7">
        <v>0</v>
      </c>
      <c r="H20" s="7">
        <v>1</v>
      </c>
      <c r="I20" s="7">
        <v>2</v>
      </c>
      <c r="J20" s="7">
        <v>4</v>
      </c>
      <c r="K20" s="7">
        <v>0</v>
      </c>
      <c r="L20" s="7">
        <v>0</v>
      </c>
      <c r="M20" s="7">
        <v>2</v>
      </c>
      <c r="N20" s="7">
        <v>0</v>
      </c>
      <c r="O20" s="7">
        <v>0</v>
      </c>
      <c r="P20" s="7">
        <v>0</v>
      </c>
      <c r="Q20" s="7">
        <v>6</v>
      </c>
      <c r="R20" s="7">
        <v>7</v>
      </c>
      <c r="S20" s="7">
        <v>3</v>
      </c>
      <c r="T20" s="7">
        <v>3</v>
      </c>
      <c r="U20" s="3">
        <f t="shared" si="1"/>
        <v>29</v>
      </c>
      <c r="V20" s="3">
        <v>3</v>
      </c>
    </row>
    <row r="21" spans="1:22" ht="20.100000000000001" customHeight="1" x14ac:dyDescent="0.25">
      <c r="A21" s="10" t="str">
        <f>("284")</f>
        <v>284</v>
      </c>
      <c r="B21" s="10" t="s">
        <v>48</v>
      </c>
      <c r="C21" s="10" t="s">
        <v>110</v>
      </c>
      <c r="D21" s="11" t="s">
        <v>111</v>
      </c>
      <c r="E21" s="5" t="s">
        <v>30</v>
      </c>
      <c r="F21" s="7">
        <v>8</v>
      </c>
      <c r="G21" s="7">
        <v>0</v>
      </c>
      <c r="H21" s="7">
        <v>5</v>
      </c>
      <c r="I21" s="7">
        <v>0</v>
      </c>
      <c r="J21" s="7">
        <v>5</v>
      </c>
      <c r="K21" s="7">
        <v>0</v>
      </c>
      <c r="L21" s="7">
        <v>2</v>
      </c>
      <c r="M21" s="7">
        <v>3</v>
      </c>
      <c r="N21" s="7">
        <v>1</v>
      </c>
      <c r="O21" s="7">
        <v>3</v>
      </c>
      <c r="P21" s="7">
        <v>3</v>
      </c>
      <c r="Q21" s="7">
        <v>3</v>
      </c>
      <c r="R21" s="7">
        <v>5</v>
      </c>
      <c r="S21" s="7">
        <v>0</v>
      </c>
      <c r="T21" s="7">
        <v>0</v>
      </c>
      <c r="U21" s="13">
        <f t="shared" si="1"/>
        <v>38</v>
      </c>
      <c r="V21" s="13">
        <v>4</v>
      </c>
    </row>
    <row r="22" spans="1:22" ht="20.100000000000001" customHeight="1" x14ac:dyDescent="0.25">
      <c r="A22" s="10" t="str">
        <f>("214")</f>
        <v>214</v>
      </c>
      <c r="B22" s="10" t="s">
        <v>48</v>
      </c>
      <c r="C22" s="10" t="s">
        <v>54</v>
      </c>
      <c r="D22" s="11" t="s">
        <v>55</v>
      </c>
      <c r="E22" s="5" t="s">
        <v>56</v>
      </c>
      <c r="F22" s="7">
        <v>5</v>
      </c>
      <c r="G22" s="7">
        <v>0</v>
      </c>
      <c r="H22" s="7">
        <v>5</v>
      </c>
      <c r="I22" s="7">
        <v>8</v>
      </c>
      <c r="J22" s="7">
        <v>2</v>
      </c>
      <c r="K22" s="7">
        <v>0</v>
      </c>
      <c r="L22" s="7">
        <v>2</v>
      </c>
      <c r="M22" s="7">
        <v>3</v>
      </c>
      <c r="N22" s="7">
        <v>2</v>
      </c>
      <c r="O22" s="7">
        <v>2</v>
      </c>
      <c r="P22" s="7">
        <v>9</v>
      </c>
      <c r="Q22" s="7">
        <v>6</v>
      </c>
      <c r="R22" s="7">
        <v>5</v>
      </c>
      <c r="S22" s="7">
        <v>3</v>
      </c>
      <c r="T22" s="7">
        <v>4</v>
      </c>
      <c r="U22" s="3">
        <f t="shared" si="1"/>
        <v>56</v>
      </c>
      <c r="V22" s="13">
        <v>5</v>
      </c>
    </row>
    <row r="23" spans="1:22" ht="20.100000000000001" customHeight="1" x14ac:dyDescent="0.25">
      <c r="A23" s="10" t="str">
        <f>("249")</f>
        <v>249</v>
      </c>
      <c r="B23" s="10" t="s">
        <v>48</v>
      </c>
      <c r="C23" s="10" t="s">
        <v>57</v>
      </c>
      <c r="D23" s="11" t="s">
        <v>58</v>
      </c>
      <c r="E23" s="5" t="s">
        <v>33</v>
      </c>
      <c r="F23" s="7">
        <v>15</v>
      </c>
      <c r="G23" s="7">
        <v>0</v>
      </c>
      <c r="H23" s="7">
        <v>6</v>
      </c>
      <c r="I23" s="7">
        <v>1</v>
      </c>
      <c r="J23" s="7">
        <v>0</v>
      </c>
      <c r="K23" s="7">
        <v>0</v>
      </c>
      <c r="L23" s="7">
        <v>4</v>
      </c>
      <c r="M23" s="7">
        <v>1</v>
      </c>
      <c r="N23" s="7">
        <v>2</v>
      </c>
      <c r="O23" s="7">
        <v>8</v>
      </c>
      <c r="P23" s="7">
        <v>8</v>
      </c>
      <c r="Q23" s="7">
        <v>6</v>
      </c>
      <c r="R23" s="7">
        <v>7</v>
      </c>
      <c r="S23" s="7">
        <v>6</v>
      </c>
      <c r="T23" s="7">
        <v>1</v>
      </c>
      <c r="U23" s="3">
        <f t="shared" si="1"/>
        <v>65</v>
      </c>
      <c r="V23" s="13">
        <v>6</v>
      </c>
    </row>
    <row r="24" spans="1:22" ht="20.100000000000001" customHeight="1" x14ac:dyDescent="0.25">
      <c r="A24" s="10" t="str">
        <f>("577")</f>
        <v>577</v>
      </c>
      <c r="B24" s="10" t="s">
        <v>48</v>
      </c>
      <c r="C24" s="10" t="s">
        <v>59</v>
      </c>
      <c r="D24" s="11" t="s">
        <v>60</v>
      </c>
      <c r="E24" s="5" t="s">
        <v>33</v>
      </c>
      <c r="F24" s="7">
        <v>0</v>
      </c>
      <c r="G24" s="7">
        <v>0</v>
      </c>
      <c r="H24" s="7">
        <v>8</v>
      </c>
      <c r="I24" s="7">
        <v>5</v>
      </c>
      <c r="J24" s="7">
        <v>3</v>
      </c>
      <c r="K24" s="7">
        <v>0</v>
      </c>
      <c r="L24" s="7">
        <v>9</v>
      </c>
      <c r="M24" s="7">
        <v>2</v>
      </c>
      <c r="N24" s="7">
        <v>8</v>
      </c>
      <c r="O24" s="7">
        <v>6</v>
      </c>
      <c r="P24" s="7">
        <v>0</v>
      </c>
      <c r="Q24" s="7">
        <v>3</v>
      </c>
      <c r="R24" s="7">
        <v>15</v>
      </c>
      <c r="S24" s="7">
        <v>5</v>
      </c>
      <c r="T24" s="7">
        <v>2</v>
      </c>
      <c r="U24" s="3">
        <f t="shared" si="1"/>
        <v>66</v>
      </c>
      <c r="V24" s="13">
        <v>7</v>
      </c>
    </row>
    <row r="25" spans="1:22" ht="20.100000000000001" customHeight="1" x14ac:dyDescent="0.25">
      <c r="A25" s="10" t="str">
        <f>("288")</f>
        <v>288</v>
      </c>
      <c r="B25" s="10" t="s">
        <v>48</v>
      </c>
      <c r="C25" s="10" t="s">
        <v>52</v>
      </c>
      <c r="D25" s="11" t="s">
        <v>61</v>
      </c>
      <c r="E25" s="5" t="s">
        <v>56</v>
      </c>
      <c r="F25" s="7">
        <v>6</v>
      </c>
      <c r="G25" s="7">
        <v>0</v>
      </c>
      <c r="H25" s="7">
        <v>5</v>
      </c>
      <c r="I25" s="7">
        <v>10</v>
      </c>
      <c r="J25" s="7">
        <v>11</v>
      </c>
      <c r="K25" s="7">
        <v>1</v>
      </c>
      <c r="L25" s="7">
        <v>4</v>
      </c>
      <c r="M25" s="7">
        <v>6</v>
      </c>
      <c r="N25" s="7">
        <v>13</v>
      </c>
      <c r="O25" s="7">
        <v>6</v>
      </c>
      <c r="P25" s="7">
        <v>7</v>
      </c>
      <c r="Q25" s="7">
        <v>9</v>
      </c>
      <c r="R25" s="7">
        <v>9</v>
      </c>
      <c r="S25" s="7">
        <v>5</v>
      </c>
      <c r="T25" s="7">
        <v>13</v>
      </c>
      <c r="U25" s="3">
        <f t="shared" si="1"/>
        <v>105</v>
      </c>
      <c r="V25" s="13">
        <v>8</v>
      </c>
    </row>
    <row r="26" spans="1:22" ht="20.100000000000001" customHeight="1" x14ac:dyDescent="0.25">
      <c r="A26" s="10" t="str">
        <f>("13")</f>
        <v>13</v>
      </c>
      <c r="B26" s="10" t="s">
        <v>62</v>
      </c>
      <c r="C26" s="10" t="s">
        <v>31</v>
      </c>
      <c r="D26" s="11" t="s">
        <v>63</v>
      </c>
      <c r="E26" s="5" t="s">
        <v>64</v>
      </c>
      <c r="F26" s="7">
        <v>13</v>
      </c>
      <c r="G26" s="7">
        <v>5</v>
      </c>
      <c r="H26" s="7">
        <v>10</v>
      </c>
      <c r="I26" s="7">
        <v>13</v>
      </c>
      <c r="J26" s="7">
        <v>3</v>
      </c>
      <c r="K26" s="7">
        <v>0</v>
      </c>
      <c r="L26" s="7">
        <v>9</v>
      </c>
      <c r="M26" s="7">
        <v>13</v>
      </c>
      <c r="N26" s="7">
        <v>10</v>
      </c>
      <c r="O26" s="7">
        <v>6</v>
      </c>
      <c r="P26" s="7">
        <v>15</v>
      </c>
      <c r="Q26" s="7">
        <v>13</v>
      </c>
      <c r="R26" s="7">
        <v>13</v>
      </c>
      <c r="S26" s="7">
        <v>8</v>
      </c>
      <c r="T26" s="7">
        <v>8</v>
      </c>
      <c r="U26" s="3">
        <f t="shared" si="1"/>
        <v>139</v>
      </c>
      <c r="V26" s="13">
        <v>9</v>
      </c>
    </row>
    <row r="27" spans="1:22" ht="20.100000000000001" customHeight="1" x14ac:dyDescent="0.25">
      <c r="A27" s="10" t="str">
        <f>("69")</f>
        <v>69</v>
      </c>
      <c r="B27" s="10" t="s">
        <v>48</v>
      </c>
      <c r="C27" s="10" t="s">
        <v>65</v>
      </c>
      <c r="D27" s="11" t="s">
        <v>66</v>
      </c>
      <c r="E27" s="5" t="s">
        <v>27</v>
      </c>
      <c r="F27" s="7">
        <v>15</v>
      </c>
      <c r="G27" s="7">
        <v>10</v>
      </c>
      <c r="H27" s="7">
        <v>13</v>
      </c>
      <c r="I27" s="7">
        <v>11</v>
      </c>
      <c r="J27" s="7">
        <v>9</v>
      </c>
      <c r="K27" s="7">
        <v>0</v>
      </c>
      <c r="L27" s="7">
        <v>9</v>
      </c>
      <c r="M27" s="7">
        <v>12</v>
      </c>
      <c r="N27" s="7">
        <v>13</v>
      </c>
      <c r="O27" s="7">
        <v>7</v>
      </c>
      <c r="P27" s="7">
        <v>11</v>
      </c>
      <c r="Q27" s="7">
        <v>15</v>
      </c>
      <c r="R27" s="7">
        <v>13</v>
      </c>
      <c r="S27" s="7">
        <v>11</v>
      </c>
      <c r="T27" s="7">
        <v>7</v>
      </c>
      <c r="U27" s="3">
        <f t="shared" si="1"/>
        <v>156</v>
      </c>
      <c r="V27" s="13">
        <v>10</v>
      </c>
    </row>
    <row r="28" spans="1:22" ht="20.100000000000001" customHeight="1" x14ac:dyDescent="0.25">
      <c r="A28" s="10" t="str">
        <f>("208")</f>
        <v>208</v>
      </c>
      <c r="B28" s="10" t="s">
        <v>48</v>
      </c>
      <c r="C28" s="10" t="s">
        <v>29</v>
      </c>
      <c r="D28" s="11" t="s">
        <v>67</v>
      </c>
      <c r="E28" s="5" t="s">
        <v>30</v>
      </c>
      <c r="F28" s="7" t="s">
        <v>47</v>
      </c>
      <c r="G28" s="7" t="s">
        <v>47</v>
      </c>
      <c r="H28" s="7" t="s">
        <v>47</v>
      </c>
      <c r="I28" s="7" t="s">
        <v>47</v>
      </c>
      <c r="J28" s="7" t="s">
        <v>47</v>
      </c>
      <c r="K28" s="7" t="s">
        <v>47</v>
      </c>
      <c r="L28" s="7" t="s">
        <v>47</v>
      </c>
      <c r="M28" s="7" t="s">
        <v>47</v>
      </c>
      <c r="N28" s="7" t="s">
        <v>47</v>
      </c>
      <c r="O28" s="7" t="s">
        <v>47</v>
      </c>
      <c r="P28" s="7" t="s">
        <v>47</v>
      </c>
      <c r="Q28" s="7" t="s">
        <v>47</v>
      </c>
      <c r="R28" s="7" t="s">
        <v>47</v>
      </c>
      <c r="S28" s="7" t="s">
        <v>47</v>
      </c>
      <c r="T28" s="7" t="s">
        <v>47</v>
      </c>
      <c r="U28" s="3" t="s">
        <v>47</v>
      </c>
      <c r="V28" s="3" t="s">
        <v>47</v>
      </c>
    </row>
    <row r="29" spans="1:22" ht="20.100000000000001" customHeight="1" x14ac:dyDescent="0.25">
      <c r="A29" s="10"/>
      <c r="B29" s="10"/>
      <c r="C29" s="10"/>
      <c r="D29" s="11"/>
      <c r="E29" s="5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3"/>
      <c r="V29" s="3"/>
    </row>
    <row r="30" spans="1:22" ht="20.100000000000001" customHeight="1" x14ac:dyDescent="0.25">
      <c r="A30" s="10" t="str">
        <f>("240")</f>
        <v>240</v>
      </c>
      <c r="B30" s="10" t="s">
        <v>68</v>
      </c>
      <c r="C30" s="10" t="s">
        <v>69</v>
      </c>
      <c r="D30" s="11" t="s">
        <v>70</v>
      </c>
      <c r="E30" s="5" t="s">
        <v>71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1</v>
      </c>
      <c r="R30" s="7">
        <v>0</v>
      </c>
      <c r="S30" s="7">
        <v>0</v>
      </c>
      <c r="T30" s="7">
        <v>0</v>
      </c>
      <c r="U30" s="3">
        <f t="shared" ref="U30:U36" si="2">SUM(F30:T30)</f>
        <v>1</v>
      </c>
      <c r="V30" s="3">
        <v>1</v>
      </c>
    </row>
    <row r="31" spans="1:22" ht="20.100000000000001" customHeight="1" x14ac:dyDescent="0.25">
      <c r="A31" s="10" t="str">
        <f>("243")</f>
        <v>243</v>
      </c>
      <c r="B31" s="10" t="s">
        <v>68</v>
      </c>
      <c r="C31" s="10" t="s">
        <v>72</v>
      </c>
      <c r="D31" s="11" t="s">
        <v>73</v>
      </c>
      <c r="E31" s="5" t="s">
        <v>33</v>
      </c>
      <c r="F31" s="7">
        <v>0</v>
      </c>
      <c r="G31" s="7">
        <v>0</v>
      </c>
      <c r="H31" s="7">
        <v>2</v>
      </c>
      <c r="I31" s="7">
        <v>1</v>
      </c>
      <c r="J31" s="7">
        <v>0</v>
      </c>
      <c r="K31" s="7">
        <v>0</v>
      </c>
      <c r="L31" s="7">
        <v>1</v>
      </c>
      <c r="M31" s="7">
        <v>0</v>
      </c>
      <c r="N31" s="7">
        <v>0</v>
      </c>
      <c r="O31" s="7">
        <v>0</v>
      </c>
      <c r="P31" s="7">
        <v>1</v>
      </c>
      <c r="Q31" s="7">
        <v>0</v>
      </c>
      <c r="R31" s="7">
        <v>0</v>
      </c>
      <c r="S31" s="7">
        <v>1</v>
      </c>
      <c r="T31" s="7">
        <v>0</v>
      </c>
      <c r="U31" s="3">
        <f t="shared" si="2"/>
        <v>6</v>
      </c>
      <c r="V31" s="3">
        <v>2</v>
      </c>
    </row>
    <row r="32" spans="1:22" ht="20.100000000000001" customHeight="1" x14ac:dyDescent="0.25">
      <c r="A32" s="10" t="str">
        <f>("177")</f>
        <v>177</v>
      </c>
      <c r="B32" s="10" t="s">
        <v>68</v>
      </c>
      <c r="C32" s="10" t="s">
        <v>52</v>
      </c>
      <c r="D32" s="11" t="s">
        <v>74</v>
      </c>
      <c r="E32" s="5" t="s">
        <v>33</v>
      </c>
      <c r="F32" s="7">
        <v>0</v>
      </c>
      <c r="G32" s="7">
        <v>0</v>
      </c>
      <c r="H32" s="7">
        <v>2</v>
      </c>
      <c r="I32" s="7">
        <v>0</v>
      </c>
      <c r="J32" s="7">
        <v>1</v>
      </c>
      <c r="K32" s="7">
        <v>0</v>
      </c>
      <c r="L32" s="7">
        <v>0</v>
      </c>
      <c r="M32" s="7">
        <v>0</v>
      </c>
      <c r="N32" s="7">
        <v>1</v>
      </c>
      <c r="O32" s="7">
        <v>0</v>
      </c>
      <c r="P32" s="7">
        <v>0</v>
      </c>
      <c r="Q32" s="7">
        <v>1</v>
      </c>
      <c r="R32" s="7">
        <v>2</v>
      </c>
      <c r="S32" s="7">
        <v>1</v>
      </c>
      <c r="T32" s="7">
        <v>0</v>
      </c>
      <c r="U32" s="3">
        <f t="shared" si="2"/>
        <v>8</v>
      </c>
      <c r="V32" s="3">
        <v>3</v>
      </c>
    </row>
    <row r="33" spans="1:22" ht="20.100000000000001" customHeight="1" x14ac:dyDescent="0.25">
      <c r="A33" s="10" t="str">
        <f>("190")</f>
        <v>190</v>
      </c>
      <c r="B33" s="10" t="s">
        <v>68</v>
      </c>
      <c r="C33" s="10" t="s">
        <v>75</v>
      </c>
      <c r="D33" s="11" t="s">
        <v>76</v>
      </c>
      <c r="E33" s="5" t="s">
        <v>30</v>
      </c>
      <c r="F33" s="7">
        <v>1</v>
      </c>
      <c r="G33" s="7">
        <v>0</v>
      </c>
      <c r="H33" s="7">
        <v>4</v>
      </c>
      <c r="I33" s="7">
        <v>1</v>
      </c>
      <c r="J33" s="7">
        <v>0</v>
      </c>
      <c r="K33" s="7">
        <v>0</v>
      </c>
      <c r="L33" s="7">
        <v>0</v>
      </c>
      <c r="M33" s="7">
        <v>3</v>
      </c>
      <c r="N33" s="7">
        <v>0</v>
      </c>
      <c r="O33" s="7">
        <v>1</v>
      </c>
      <c r="P33" s="7">
        <v>5</v>
      </c>
      <c r="Q33" s="7">
        <v>1</v>
      </c>
      <c r="R33" s="7">
        <v>3</v>
      </c>
      <c r="S33" s="7">
        <v>2</v>
      </c>
      <c r="T33" s="7">
        <v>0</v>
      </c>
      <c r="U33" s="3">
        <f t="shared" si="2"/>
        <v>21</v>
      </c>
      <c r="V33" s="3">
        <v>4</v>
      </c>
    </row>
    <row r="34" spans="1:22" ht="20.100000000000001" customHeight="1" x14ac:dyDescent="0.25">
      <c r="A34" s="10" t="str">
        <f>("218")</f>
        <v>218</v>
      </c>
      <c r="B34" s="10" t="s">
        <v>68</v>
      </c>
      <c r="C34" s="10" t="s">
        <v>77</v>
      </c>
      <c r="D34" s="11" t="s">
        <v>78</v>
      </c>
      <c r="E34" s="5" t="s">
        <v>79</v>
      </c>
      <c r="F34" s="7">
        <v>6</v>
      </c>
      <c r="G34" s="7">
        <v>1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5</v>
      </c>
      <c r="N34" s="7">
        <v>2</v>
      </c>
      <c r="O34" s="7">
        <v>3</v>
      </c>
      <c r="P34" s="7">
        <v>5</v>
      </c>
      <c r="Q34" s="7">
        <v>0</v>
      </c>
      <c r="R34" s="7">
        <v>0</v>
      </c>
      <c r="S34" s="7">
        <v>2</v>
      </c>
      <c r="T34" s="7">
        <v>1</v>
      </c>
      <c r="U34" s="3">
        <f t="shared" si="2"/>
        <v>25</v>
      </c>
      <c r="V34" s="3">
        <v>5</v>
      </c>
    </row>
    <row r="35" spans="1:22" ht="20.100000000000001" customHeight="1" x14ac:dyDescent="0.25">
      <c r="A35" s="10" t="str">
        <f>("220")</f>
        <v>220</v>
      </c>
      <c r="B35" s="10" t="s">
        <v>68</v>
      </c>
      <c r="C35" s="10" t="s">
        <v>72</v>
      </c>
      <c r="D35" s="11" t="s">
        <v>80</v>
      </c>
      <c r="E35" s="5" t="s">
        <v>30</v>
      </c>
      <c r="F35" s="7">
        <v>2</v>
      </c>
      <c r="G35" s="7">
        <v>4</v>
      </c>
      <c r="H35" s="7">
        <v>7</v>
      </c>
      <c r="I35" s="7">
        <v>12</v>
      </c>
      <c r="J35" s="7">
        <v>4</v>
      </c>
      <c r="K35" s="7">
        <v>0</v>
      </c>
      <c r="L35" s="7">
        <v>3</v>
      </c>
      <c r="M35" s="7">
        <v>2</v>
      </c>
      <c r="N35" s="7">
        <v>4</v>
      </c>
      <c r="O35" s="7">
        <v>3</v>
      </c>
      <c r="P35" s="7">
        <v>13</v>
      </c>
      <c r="Q35" s="7">
        <v>3</v>
      </c>
      <c r="R35" s="7">
        <v>9</v>
      </c>
      <c r="S35" s="7">
        <v>12</v>
      </c>
      <c r="T35" s="7">
        <v>0</v>
      </c>
      <c r="U35" s="3">
        <f t="shared" si="2"/>
        <v>78</v>
      </c>
      <c r="V35" s="3">
        <v>6</v>
      </c>
    </row>
    <row r="36" spans="1:22" ht="20.100000000000001" customHeight="1" x14ac:dyDescent="0.25">
      <c r="A36" s="10" t="str">
        <f>("188")</f>
        <v>188</v>
      </c>
      <c r="B36" s="10" t="s">
        <v>68</v>
      </c>
      <c r="C36" s="10" t="s">
        <v>81</v>
      </c>
      <c r="D36" s="11" t="s">
        <v>82</v>
      </c>
      <c r="E36" s="5" t="s">
        <v>56</v>
      </c>
      <c r="F36" s="7">
        <v>11</v>
      </c>
      <c r="G36" s="7">
        <v>4</v>
      </c>
      <c r="H36" s="7">
        <v>13</v>
      </c>
      <c r="I36" s="7">
        <v>12</v>
      </c>
      <c r="J36" s="7">
        <v>2</v>
      </c>
      <c r="K36" s="7">
        <v>0</v>
      </c>
      <c r="L36" s="7">
        <v>9</v>
      </c>
      <c r="M36" s="7">
        <v>5</v>
      </c>
      <c r="N36" s="7">
        <v>12</v>
      </c>
      <c r="O36" s="7">
        <v>5</v>
      </c>
      <c r="P36" s="7">
        <v>6</v>
      </c>
      <c r="Q36" s="7">
        <v>8</v>
      </c>
      <c r="R36" s="7">
        <v>15</v>
      </c>
      <c r="S36" s="7">
        <v>11</v>
      </c>
      <c r="T36" s="7">
        <v>10</v>
      </c>
      <c r="U36" s="3">
        <f t="shared" si="2"/>
        <v>123</v>
      </c>
      <c r="V36" s="3">
        <v>7</v>
      </c>
    </row>
    <row r="37" spans="1:22" ht="20.100000000000001" customHeight="1" x14ac:dyDescent="0.25">
      <c r="A37" s="10"/>
      <c r="B37" s="10"/>
      <c r="C37" s="10"/>
      <c r="D37" s="11"/>
      <c r="E37" s="5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3"/>
      <c r="V37" s="3"/>
    </row>
    <row r="38" spans="1:22" ht="20.100000000000001" customHeight="1" x14ac:dyDescent="0.25">
      <c r="A38" s="10" t="str">
        <f>("287")</f>
        <v>287</v>
      </c>
      <c r="B38" s="10" t="s">
        <v>83</v>
      </c>
      <c r="C38" s="10" t="s">
        <v>84</v>
      </c>
      <c r="D38" s="11" t="s">
        <v>74</v>
      </c>
      <c r="E38" s="5" t="s">
        <v>33</v>
      </c>
      <c r="F38" s="7">
        <v>0</v>
      </c>
      <c r="G38" s="7">
        <v>0</v>
      </c>
      <c r="H38" s="7">
        <v>0</v>
      </c>
      <c r="I38" s="7">
        <v>1</v>
      </c>
      <c r="J38" s="7">
        <v>0</v>
      </c>
      <c r="K38" s="7">
        <v>0</v>
      </c>
      <c r="L38" s="7">
        <v>0</v>
      </c>
      <c r="M38" s="7">
        <v>0</v>
      </c>
      <c r="N38" s="7">
        <v>5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3">
        <f t="shared" ref="U38:U51" si="3">SUM(F38:T38)</f>
        <v>6</v>
      </c>
      <c r="V38" s="3">
        <v>1</v>
      </c>
    </row>
    <row r="39" spans="1:22" ht="20.100000000000001" customHeight="1" x14ac:dyDescent="0.25">
      <c r="A39" s="10" t="str">
        <f>("109")</f>
        <v>109</v>
      </c>
      <c r="B39" s="10" t="s">
        <v>83</v>
      </c>
      <c r="C39" s="10" t="s">
        <v>85</v>
      </c>
      <c r="D39" s="11" t="s">
        <v>86</v>
      </c>
      <c r="E39" s="5" t="s">
        <v>79</v>
      </c>
      <c r="F39" s="7">
        <v>5</v>
      </c>
      <c r="G39" s="7">
        <v>0</v>
      </c>
      <c r="H39" s="7">
        <v>0</v>
      </c>
      <c r="I39" s="7">
        <v>3</v>
      </c>
      <c r="J39" s="7">
        <v>1</v>
      </c>
      <c r="K39" s="7">
        <v>0</v>
      </c>
      <c r="L39" s="7">
        <v>0</v>
      </c>
      <c r="M39" s="7">
        <v>1</v>
      </c>
      <c r="N39" s="7">
        <v>0</v>
      </c>
      <c r="O39" s="7">
        <v>0</v>
      </c>
      <c r="P39" s="7">
        <v>0</v>
      </c>
      <c r="Q39" s="7">
        <v>0</v>
      </c>
      <c r="R39" s="7">
        <v>3</v>
      </c>
      <c r="S39" s="7">
        <v>0</v>
      </c>
      <c r="T39" s="7">
        <v>1</v>
      </c>
      <c r="U39" s="3">
        <f t="shared" si="3"/>
        <v>14</v>
      </c>
      <c r="V39" s="3">
        <v>2</v>
      </c>
    </row>
    <row r="40" spans="1:22" ht="20.100000000000001" customHeight="1" x14ac:dyDescent="0.25">
      <c r="A40" s="10" t="str">
        <f>("42")</f>
        <v>42</v>
      </c>
      <c r="B40" s="10" t="s">
        <v>83</v>
      </c>
      <c r="C40" s="10" t="s">
        <v>87</v>
      </c>
      <c r="D40" s="11" t="s">
        <v>88</v>
      </c>
      <c r="E40" s="5" t="s">
        <v>71</v>
      </c>
      <c r="F40" s="7">
        <v>0</v>
      </c>
      <c r="G40" s="7">
        <v>0</v>
      </c>
      <c r="H40" s="7">
        <v>0</v>
      </c>
      <c r="I40" s="7">
        <v>5</v>
      </c>
      <c r="J40" s="7">
        <v>1</v>
      </c>
      <c r="K40" s="7">
        <v>0</v>
      </c>
      <c r="L40" s="7">
        <v>0</v>
      </c>
      <c r="M40" s="7">
        <v>4</v>
      </c>
      <c r="N40" s="7">
        <v>0</v>
      </c>
      <c r="O40" s="7">
        <v>3</v>
      </c>
      <c r="P40" s="7">
        <v>3</v>
      </c>
      <c r="Q40" s="7">
        <v>6</v>
      </c>
      <c r="R40" s="7">
        <v>1</v>
      </c>
      <c r="S40" s="7">
        <v>1</v>
      </c>
      <c r="T40" s="7">
        <v>0</v>
      </c>
      <c r="U40" s="3">
        <f t="shared" si="3"/>
        <v>24</v>
      </c>
      <c r="V40" s="3">
        <v>3</v>
      </c>
    </row>
    <row r="41" spans="1:22" ht="20.100000000000001" customHeight="1" x14ac:dyDescent="0.25">
      <c r="A41" s="10" t="str">
        <f>("400")</f>
        <v>400</v>
      </c>
      <c r="B41" s="10" t="s">
        <v>83</v>
      </c>
      <c r="C41" s="10" t="s">
        <v>89</v>
      </c>
      <c r="D41" s="11" t="s">
        <v>90</v>
      </c>
      <c r="E41" s="5" t="s">
        <v>30</v>
      </c>
      <c r="F41" s="7">
        <v>5</v>
      </c>
      <c r="G41" s="7">
        <v>6</v>
      </c>
      <c r="H41" s="7">
        <v>0</v>
      </c>
      <c r="I41" s="7">
        <v>6</v>
      </c>
      <c r="J41" s="7">
        <v>0</v>
      </c>
      <c r="K41" s="7">
        <v>0</v>
      </c>
      <c r="L41" s="7">
        <v>1</v>
      </c>
      <c r="M41" s="7">
        <v>1</v>
      </c>
      <c r="N41" s="7">
        <v>0</v>
      </c>
      <c r="O41" s="7">
        <v>0</v>
      </c>
      <c r="P41" s="7">
        <v>2</v>
      </c>
      <c r="Q41" s="7">
        <v>0</v>
      </c>
      <c r="R41" s="7">
        <v>5</v>
      </c>
      <c r="S41" s="7">
        <v>0</v>
      </c>
      <c r="T41" s="7">
        <v>2</v>
      </c>
      <c r="U41" s="3">
        <f t="shared" si="3"/>
        <v>28</v>
      </c>
      <c r="V41" s="3">
        <v>4</v>
      </c>
    </row>
    <row r="42" spans="1:22" ht="20.100000000000001" customHeight="1" x14ac:dyDescent="0.25">
      <c r="A42" s="10" t="str">
        <f>("21")</f>
        <v>21</v>
      </c>
      <c r="B42" s="10" t="s">
        <v>83</v>
      </c>
      <c r="C42" s="10" t="s">
        <v>31</v>
      </c>
      <c r="D42" s="11" t="s">
        <v>91</v>
      </c>
      <c r="E42" s="5" t="s">
        <v>30</v>
      </c>
      <c r="F42" s="7">
        <v>0</v>
      </c>
      <c r="G42" s="7">
        <v>3</v>
      </c>
      <c r="H42" s="7">
        <v>1</v>
      </c>
      <c r="I42" s="7">
        <v>7</v>
      </c>
      <c r="J42" s="7">
        <v>1</v>
      </c>
      <c r="K42" s="7">
        <v>0</v>
      </c>
      <c r="L42" s="7">
        <v>0</v>
      </c>
      <c r="M42" s="7">
        <v>0</v>
      </c>
      <c r="N42" s="7">
        <v>0</v>
      </c>
      <c r="O42" s="7">
        <v>4</v>
      </c>
      <c r="P42" s="7">
        <v>5</v>
      </c>
      <c r="Q42" s="7">
        <v>3</v>
      </c>
      <c r="R42" s="7">
        <v>0</v>
      </c>
      <c r="S42" s="7">
        <v>0</v>
      </c>
      <c r="T42" s="7">
        <v>5</v>
      </c>
      <c r="U42" s="3">
        <f t="shared" si="3"/>
        <v>29</v>
      </c>
      <c r="V42" s="3">
        <v>5</v>
      </c>
    </row>
    <row r="43" spans="1:22" ht="20.100000000000001" customHeight="1" x14ac:dyDescent="0.25">
      <c r="A43" s="10" t="str">
        <f>("6")</f>
        <v>6</v>
      </c>
      <c r="B43" s="10" t="s">
        <v>83</v>
      </c>
      <c r="C43" s="10" t="s">
        <v>49</v>
      </c>
      <c r="D43" s="11" t="s">
        <v>92</v>
      </c>
      <c r="E43" s="5" t="s">
        <v>33</v>
      </c>
      <c r="F43" s="7">
        <v>1</v>
      </c>
      <c r="G43" s="7">
        <v>0</v>
      </c>
      <c r="H43" s="7">
        <v>0</v>
      </c>
      <c r="I43" s="7">
        <v>11</v>
      </c>
      <c r="J43" s="7">
        <v>0</v>
      </c>
      <c r="K43" s="7">
        <v>0</v>
      </c>
      <c r="L43" s="7">
        <v>1</v>
      </c>
      <c r="M43" s="7">
        <v>1</v>
      </c>
      <c r="N43" s="7">
        <v>0</v>
      </c>
      <c r="O43" s="7">
        <v>0</v>
      </c>
      <c r="P43" s="7">
        <v>4</v>
      </c>
      <c r="Q43" s="7">
        <v>5</v>
      </c>
      <c r="R43" s="7">
        <v>6</v>
      </c>
      <c r="S43" s="7">
        <v>0</v>
      </c>
      <c r="T43" s="7">
        <v>1</v>
      </c>
      <c r="U43" s="3">
        <f t="shared" si="3"/>
        <v>30</v>
      </c>
      <c r="V43" s="3">
        <v>6</v>
      </c>
    </row>
    <row r="44" spans="1:22" ht="20.100000000000001" customHeight="1" x14ac:dyDescent="0.25">
      <c r="A44" s="10" t="str">
        <f>("110")</f>
        <v>110</v>
      </c>
      <c r="B44" s="10" t="s">
        <v>83</v>
      </c>
      <c r="C44" s="10" t="s">
        <v>57</v>
      </c>
      <c r="D44" s="11" t="s">
        <v>86</v>
      </c>
      <c r="E44" s="5" t="s">
        <v>33</v>
      </c>
      <c r="F44" s="7">
        <v>5</v>
      </c>
      <c r="G44" s="7">
        <v>3</v>
      </c>
      <c r="H44" s="7">
        <v>0</v>
      </c>
      <c r="I44" s="7">
        <v>8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5</v>
      </c>
      <c r="P44" s="7">
        <v>0</v>
      </c>
      <c r="Q44" s="7">
        <v>3</v>
      </c>
      <c r="R44" s="7">
        <v>13</v>
      </c>
      <c r="S44" s="7">
        <v>0</v>
      </c>
      <c r="T44" s="7">
        <v>0</v>
      </c>
      <c r="U44" s="3">
        <f t="shared" si="3"/>
        <v>37</v>
      </c>
      <c r="V44" s="3">
        <v>7</v>
      </c>
    </row>
    <row r="45" spans="1:22" ht="20.100000000000001" customHeight="1" x14ac:dyDescent="0.25">
      <c r="A45" s="10"/>
      <c r="B45" s="10"/>
      <c r="C45" s="10"/>
      <c r="D45" s="11"/>
      <c r="E45" s="5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13"/>
      <c r="V45" s="13"/>
    </row>
    <row r="46" spans="1:22" ht="20.100000000000001" customHeight="1" x14ac:dyDescent="0.25">
      <c r="A46" s="10" t="str">
        <f>("219")</f>
        <v>219</v>
      </c>
      <c r="B46" s="10" t="s">
        <v>83</v>
      </c>
      <c r="C46" s="10" t="s">
        <v>93</v>
      </c>
      <c r="D46" s="11" t="s">
        <v>94</v>
      </c>
      <c r="E46" s="5" t="s">
        <v>30</v>
      </c>
      <c r="F46" s="7">
        <v>0</v>
      </c>
      <c r="G46" s="7">
        <v>0</v>
      </c>
      <c r="H46" s="7">
        <v>0</v>
      </c>
      <c r="I46" s="7">
        <v>7</v>
      </c>
      <c r="J46" s="7">
        <v>1</v>
      </c>
      <c r="K46" s="7">
        <v>0</v>
      </c>
      <c r="L46" s="7">
        <v>4</v>
      </c>
      <c r="M46" s="7">
        <v>1</v>
      </c>
      <c r="N46" s="7">
        <v>5</v>
      </c>
      <c r="O46" s="7">
        <v>7</v>
      </c>
      <c r="P46" s="7">
        <v>2</v>
      </c>
      <c r="Q46" s="7">
        <v>4</v>
      </c>
      <c r="R46" s="7">
        <v>6</v>
      </c>
      <c r="S46" s="7">
        <v>1</v>
      </c>
      <c r="T46" s="7">
        <v>1</v>
      </c>
      <c r="U46" s="3">
        <f t="shared" si="3"/>
        <v>39</v>
      </c>
      <c r="V46" s="3">
        <v>8</v>
      </c>
    </row>
    <row r="47" spans="1:22" ht="20.100000000000001" customHeight="1" x14ac:dyDescent="0.25">
      <c r="A47" s="10" t="str">
        <f>("10")</f>
        <v>10</v>
      </c>
      <c r="B47" s="10" t="s">
        <v>83</v>
      </c>
      <c r="C47" s="10" t="s">
        <v>93</v>
      </c>
      <c r="D47" s="11" t="s">
        <v>95</v>
      </c>
      <c r="E47" s="5" t="s">
        <v>56</v>
      </c>
      <c r="F47" s="7">
        <v>0</v>
      </c>
      <c r="G47" s="7">
        <v>0</v>
      </c>
      <c r="H47" s="7">
        <v>0</v>
      </c>
      <c r="I47" s="7">
        <v>11</v>
      </c>
      <c r="J47" s="7">
        <v>3</v>
      </c>
      <c r="K47" s="7">
        <v>0</v>
      </c>
      <c r="L47" s="7">
        <v>0</v>
      </c>
      <c r="M47" s="7">
        <v>0</v>
      </c>
      <c r="N47" s="7">
        <v>6</v>
      </c>
      <c r="O47" s="7">
        <v>6</v>
      </c>
      <c r="P47" s="7">
        <v>6</v>
      </c>
      <c r="Q47" s="7">
        <v>4</v>
      </c>
      <c r="R47" s="7">
        <v>5</v>
      </c>
      <c r="S47" s="7">
        <v>0</v>
      </c>
      <c r="T47" s="7">
        <v>0</v>
      </c>
      <c r="U47" s="3">
        <f t="shared" si="3"/>
        <v>41</v>
      </c>
      <c r="V47" s="3">
        <v>9</v>
      </c>
    </row>
    <row r="48" spans="1:22" ht="20.100000000000001" customHeight="1" x14ac:dyDescent="0.25">
      <c r="A48" s="10" t="str">
        <f>("88")</f>
        <v>88</v>
      </c>
      <c r="B48" s="10" t="s">
        <v>83</v>
      </c>
      <c r="C48" s="10" t="s">
        <v>96</v>
      </c>
      <c r="D48" s="11" t="s">
        <v>97</v>
      </c>
      <c r="E48" s="5" t="s">
        <v>71</v>
      </c>
      <c r="F48" s="7">
        <v>0</v>
      </c>
      <c r="G48" s="7">
        <v>0</v>
      </c>
      <c r="H48" s="7">
        <v>0</v>
      </c>
      <c r="I48" s="7">
        <v>15</v>
      </c>
      <c r="J48" s="7">
        <v>0</v>
      </c>
      <c r="K48" s="7">
        <v>0</v>
      </c>
      <c r="L48" s="7">
        <v>0</v>
      </c>
      <c r="M48" s="7">
        <v>0</v>
      </c>
      <c r="N48" s="7">
        <v>5</v>
      </c>
      <c r="O48" s="7">
        <v>9</v>
      </c>
      <c r="P48" s="7">
        <v>0</v>
      </c>
      <c r="Q48" s="7">
        <v>6</v>
      </c>
      <c r="R48" s="7">
        <v>8</v>
      </c>
      <c r="S48" s="7">
        <v>0</v>
      </c>
      <c r="T48" s="7">
        <v>1</v>
      </c>
      <c r="U48" s="3">
        <f t="shared" si="3"/>
        <v>44</v>
      </c>
      <c r="V48" s="3">
        <v>10</v>
      </c>
    </row>
    <row r="49" spans="1:22" ht="20.100000000000001" customHeight="1" x14ac:dyDescent="0.25">
      <c r="A49" s="10" t="str">
        <f>("43")</f>
        <v>43</v>
      </c>
      <c r="B49" s="10" t="s">
        <v>83</v>
      </c>
      <c r="C49" s="10" t="s">
        <v>99</v>
      </c>
      <c r="D49" s="11" t="s">
        <v>100</v>
      </c>
      <c r="E49" s="5" t="s">
        <v>30</v>
      </c>
      <c r="F49" s="7">
        <v>0</v>
      </c>
      <c r="G49" s="7">
        <v>6</v>
      </c>
      <c r="H49" s="7">
        <v>0</v>
      </c>
      <c r="I49" s="7">
        <v>15</v>
      </c>
      <c r="J49" s="7">
        <v>2</v>
      </c>
      <c r="K49" s="7">
        <v>0</v>
      </c>
      <c r="L49" s="7">
        <v>1</v>
      </c>
      <c r="M49" s="7">
        <v>0</v>
      </c>
      <c r="N49" s="7">
        <v>0</v>
      </c>
      <c r="O49" s="7">
        <v>7</v>
      </c>
      <c r="P49" s="7">
        <v>7</v>
      </c>
      <c r="Q49" s="7">
        <v>1</v>
      </c>
      <c r="R49" s="7">
        <v>1</v>
      </c>
      <c r="S49" s="7">
        <v>2</v>
      </c>
      <c r="T49" s="7">
        <v>7</v>
      </c>
      <c r="U49" s="3">
        <f t="shared" si="3"/>
        <v>49</v>
      </c>
      <c r="V49" s="3">
        <v>11</v>
      </c>
    </row>
    <row r="50" spans="1:22" ht="20.100000000000001" customHeight="1" x14ac:dyDescent="0.25">
      <c r="A50" s="10" t="str">
        <f>("666")</f>
        <v>666</v>
      </c>
      <c r="B50" s="10" t="s">
        <v>83</v>
      </c>
      <c r="C50" s="10" t="s">
        <v>101</v>
      </c>
      <c r="D50" s="11" t="s">
        <v>102</v>
      </c>
      <c r="E50" s="5" t="s">
        <v>71</v>
      </c>
      <c r="F50" s="7">
        <v>1</v>
      </c>
      <c r="G50" s="7">
        <v>0</v>
      </c>
      <c r="H50" s="7">
        <v>1</v>
      </c>
      <c r="I50" s="7">
        <v>15</v>
      </c>
      <c r="J50" s="7">
        <v>2</v>
      </c>
      <c r="K50" s="7">
        <v>0</v>
      </c>
      <c r="L50" s="7">
        <v>1</v>
      </c>
      <c r="M50" s="7">
        <v>1</v>
      </c>
      <c r="N50" s="7">
        <v>0</v>
      </c>
      <c r="O50" s="7">
        <v>8</v>
      </c>
      <c r="P50" s="7">
        <v>7</v>
      </c>
      <c r="Q50" s="7">
        <v>5</v>
      </c>
      <c r="R50" s="7">
        <v>8</v>
      </c>
      <c r="S50" s="7">
        <v>8</v>
      </c>
      <c r="T50" s="7">
        <v>4</v>
      </c>
      <c r="U50" s="3">
        <f t="shared" si="3"/>
        <v>61</v>
      </c>
      <c r="V50" s="3">
        <v>12</v>
      </c>
    </row>
    <row r="51" spans="1:22" ht="20.100000000000001" customHeight="1" x14ac:dyDescent="0.25">
      <c r="A51" s="10" t="str">
        <f>("126")</f>
        <v>126</v>
      </c>
      <c r="B51" s="10" t="s">
        <v>83</v>
      </c>
      <c r="C51" s="10" t="s">
        <v>139</v>
      </c>
      <c r="D51" s="11" t="s">
        <v>134</v>
      </c>
      <c r="E51" s="5" t="s">
        <v>30</v>
      </c>
      <c r="F51" s="7">
        <v>0</v>
      </c>
      <c r="G51" s="7">
        <v>10</v>
      </c>
      <c r="H51" s="7">
        <v>10</v>
      </c>
      <c r="I51" s="7">
        <v>15</v>
      </c>
      <c r="J51" s="7">
        <v>3</v>
      </c>
      <c r="K51" s="7">
        <v>0</v>
      </c>
      <c r="L51" s="7">
        <v>0</v>
      </c>
      <c r="M51" s="7">
        <v>0</v>
      </c>
      <c r="N51" s="7">
        <v>0</v>
      </c>
      <c r="O51" s="7">
        <v>6</v>
      </c>
      <c r="P51" s="7">
        <v>12</v>
      </c>
      <c r="Q51" s="7">
        <v>4</v>
      </c>
      <c r="R51" s="7">
        <v>8</v>
      </c>
      <c r="S51" s="7">
        <v>0</v>
      </c>
      <c r="T51" s="7">
        <v>1</v>
      </c>
      <c r="U51" s="13">
        <f t="shared" si="3"/>
        <v>69</v>
      </c>
      <c r="V51" s="13">
        <v>13</v>
      </c>
    </row>
    <row r="52" spans="1:22" ht="20.100000000000001" customHeight="1" x14ac:dyDescent="0.25">
      <c r="A52" s="10" t="str">
        <f>("17")</f>
        <v>17</v>
      </c>
      <c r="B52" s="10" t="s">
        <v>83</v>
      </c>
      <c r="C52" s="10" t="s">
        <v>29</v>
      </c>
      <c r="D52" s="11" t="s">
        <v>103</v>
      </c>
      <c r="E52" s="5" t="s">
        <v>30</v>
      </c>
      <c r="F52" s="7" t="s">
        <v>47</v>
      </c>
      <c r="G52" s="7" t="s">
        <v>47</v>
      </c>
      <c r="H52" s="7" t="s">
        <v>47</v>
      </c>
      <c r="I52" s="7" t="s">
        <v>47</v>
      </c>
      <c r="J52" s="7" t="s">
        <v>47</v>
      </c>
      <c r="K52" s="7" t="s">
        <v>47</v>
      </c>
      <c r="L52" s="7" t="s">
        <v>47</v>
      </c>
      <c r="M52" s="7" t="s">
        <v>47</v>
      </c>
      <c r="N52" s="7" t="s">
        <v>47</v>
      </c>
      <c r="O52" s="7" t="s">
        <v>47</v>
      </c>
      <c r="P52" s="7" t="s">
        <v>47</v>
      </c>
      <c r="Q52" s="7" t="s">
        <v>47</v>
      </c>
      <c r="R52" s="7" t="s">
        <v>47</v>
      </c>
      <c r="S52" s="7" t="s">
        <v>47</v>
      </c>
      <c r="T52" s="7" t="s">
        <v>47</v>
      </c>
      <c r="U52" s="3" t="s">
        <v>47</v>
      </c>
      <c r="V52" s="3" t="s">
        <v>47</v>
      </c>
    </row>
    <row r="53" spans="1:22" ht="20.100000000000001" customHeight="1" x14ac:dyDescent="0.25">
      <c r="A53" s="10" t="str">
        <f>("244")</f>
        <v>244</v>
      </c>
      <c r="B53" s="10" t="s">
        <v>83</v>
      </c>
      <c r="C53" s="10" t="s">
        <v>31</v>
      </c>
      <c r="D53" s="11" t="s">
        <v>106</v>
      </c>
      <c r="E53" s="5" t="s">
        <v>38</v>
      </c>
      <c r="F53" s="7" t="s">
        <v>47</v>
      </c>
      <c r="G53" s="7" t="s">
        <v>47</v>
      </c>
      <c r="H53" s="7" t="s">
        <v>47</v>
      </c>
      <c r="I53" s="7" t="s">
        <v>47</v>
      </c>
      <c r="J53" s="7" t="s">
        <v>47</v>
      </c>
      <c r="K53" s="7" t="s">
        <v>47</v>
      </c>
      <c r="L53" s="7" t="s">
        <v>47</v>
      </c>
      <c r="M53" s="7" t="s">
        <v>47</v>
      </c>
      <c r="N53" s="7" t="s">
        <v>47</v>
      </c>
      <c r="O53" s="7" t="s">
        <v>47</v>
      </c>
      <c r="P53" s="7" t="s">
        <v>47</v>
      </c>
      <c r="Q53" s="7" t="s">
        <v>47</v>
      </c>
      <c r="R53" s="7" t="s">
        <v>47</v>
      </c>
      <c r="S53" s="7" t="s">
        <v>47</v>
      </c>
      <c r="T53" s="7" t="s">
        <v>47</v>
      </c>
      <c r="U53" s="3" t="s">
        <v>47</v>
      </c>
      <c r="V53" s="3" t="s">
        <v>47</v>
      </c>
    </row>
    <row r="54" spans="1:22" ht="20.100000000000001" customHeight="1" x14ac:dyDescent="0.25">
      <c r="A54" s="10" t="str">
        <f>("283")</f>
        <v>283</v>
      </c>
      <c r="B54" s="10" t="s">
        <v>83</v>
      </c>
      <c r="C54" s="10" t="s">
        <v>107</v>
      </c>
      <c r="D54" s="11" t="s">
        <v>108</v>
      </c>
      <c r="E54" s="5" t="s">
        <v>30</v>
      </c>
      <c r="F54" s="7" t="s">
        <v>47</v>
      </c>
      <c r="G54" s="7" t="s">
        <v>47</v>
      </c>
      <c r="H54" s="7" t="s">
        <v>47</v>
      </c>
      <c r="I54" s="7" t="s">
        <v>47</v>
      </c>
      <c r="J54" s="7" t="s">
        <v>47</v>
      </c>
      <c r="K54" s="7" t="s">
        <v>47</v>
      </c>
      <c r="L54" s="7" t="s">
        <v>47</v>
      </c>
      <c r="M54" s="7" t="s">
        <v>47</v>
      </c>
      <c r="N54" s="7" t="s">
        <v>47</v>
      </c>
      <c r="O54" s="7" t="s">
        <v>47</v>
      </c>
      <c r="P54" s="7" t="s">
        <v>47</v>
      </c>
      <c r="Q54" s="7" t="s">
        <v>47</v>
      </c>
      <c r="R54" s="7" t="s">
        <v>47</v>
      </c>
      <c r="S54" s="7" t="s">
        <v>47</v>
      </c>
      <c r="T54" s="7" t="s">
        <v>47</v>
      </c>
      <c r="U54" s="3" t="s">
        <v>47</v>
      </c>
      <c r="V54" s="3" t="s">
        <v>47</v>
      </c>
    </row>
    <row r="55" spans="1:22" ht="20.100000000000001" customHeight="1" x14ac:dyDescent="0.25">
      <c r="A55" s="10"/>
      <c r="B55" s="10"/>
      <c r="C55" s="10"/>
      <c r="D55" s="11"/>
      <c r="E55" s="5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3"/>
      <c r="V55" s="3"/>
    </row>
    <row r="56" spans="1:22" ht="20.100000000000001" customHeight="1" x14ac:dyDescent="0.25">
      <c r="A56" s="10" t="str">
        <f>("50")</f>
        <v>50</v>
      </c>
      <c r="B56" s="10" t="s">
        <v>109</v>
      </c>
      <c r="C56" s="10" t="s">
        <v>112</v>
      </c>
      <c r="D56" s="11" t="s">
        <v>40</v>
      </c>
      <c r="E56" s="5" t="s">
        <v>33</v>
      </c>
      <c r="F56" s="7">
        <v>0</v>
      </c>
      <c r="G56" s="7">
        <v>3</v>
      </c>
      <c r="H56" s="7">
        <v>0</v>
      </c>
      <c r="I56" s="7">
        <v>9</v>
      </c>
      <c r="J56" s="7">
        <v>10</v>
      </c>
      <c r="K56" s="7">
        <v>0</v>
      </c>
      <c r="L56" s="7">
        <v>0</v>
      </c>
      <c r="M56" s="7">
        <v>5</v>
      </c>
      <c r="N56" s="7">
        <v>0</v>
      </c>
      <c r="O56" s="7">
        <v>5</v>
      </c>
      <c r="P56" s="7">
        <v>6</v>
      </c>
      <c r="Q56" s="7">
        <v>10</v>
      </c>
      <c r="R56" s="7">
        <v>13</v>
      </c>
      <c r="S56" s="7">
        <v>7</v>
      </c>
      <c r="T56" s="7">
        <v>1</v>
      </c>
      <c r="U56" s="3">
        <f>SUM(F56:T56)</f>
        <v>69</v>
      </c>
      <c r="V56" s="3">
        <v>1</v>
      </c>
    </row>
    <row r="57" spans="1:22" ht="20.100000000000001" customHeight="1" x14ac:dyDescent="0.25">
      <c r="A57" s="10" t="str">
        <f>("523")</f>
        <v>523</v>
      </c>
      <c r="B57" s="10" t="s">
        <v>109</v>
      </c>
      <c r="C57" s="10" t="s">
        <v>113</v>
      </c>
      <c r="D57" s="11" t="s">
        <v>114</v>
      </c>
      <c r="E57" s="5" t="s">
        <v>71</v>
      </c>
      <c r="F57" s="7" t="s">
        <v>47</v>
      </c>
      <c r="G57" s="7" t="s">
        <v>47</v>
      </c>
      <c r="H57" s="7" t="s">
        <v>47</v>
      </c>
      <c r="I57" s="7" t="s">
        <v>47</v>
      </c>
      <c r="J57" s="7" t="s">
        <v>47</v>
      </c>
      <c r="K57" s="7" t="s">
        <v>47</v>
      </c>
      <c r="L57" s="7" t="s">
        <v>47</v>
      </c>
      <c r="M57" s="7" t="s">
        <v>47</v>
      </c>
      <c r="N57" s="7" t="s">
        <v>47</v>
      </c>
      <c r="O57" s="7" t="s">
        <v>47</v>
      </c>
      <c r="P57" s="7" t="s">
        <v>47</v>
      </c>
      <c r="Q57" s="7" t="s">
        <v>47</v>
      </c>
      <c r="R57" s="7" t="s">
        <v>47</v>
      </c>
      <c r="S57" s="7" t="s">
        <v>47</v>
      </c>
      <c r="T57" s="7" t="s">
        <v>47</v>
      </c>
      <c r="U57" s="3" t="s">
        <v>47</v>
      </c>
      <c r="V57" s="3" t="s">
        <v>47</v>
      </c>
    </row>
    <row r="58" spans="1:22" ht="20.100000000000001" customHeight="1" x14ac:dyDescent="0.25">
      <c r="A58" s="10"/>
      <c r="B58" s="10"/>
      <c r="C58" s="10"/>
      <c r="D58" s="11"/>
      <c r="E58" s="5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3"/>
      <c r="V58" s="3"/>
    </row>
    <row r="59" spans="1:22" ht="20.100000000000001" customHeight="1" x14ac:dyDescent="0.25">
      <c r="A59" s="10" t="str">
        <f>("155")</f>
        <v>155</v>
      </c>
      <c r="B59" s="10" t="s">
        <v>115</v>
      </c>
      <c r="C59" s="10" t="s">
        <v>116</v>
      </c>
      <c r="D59" s="11" t="s">
        <v>117</v>
      </c>
      <c r="E59" s="5" t="s">
        <v>118</v>
      </c>
      <c r="F59" s="7">
        <v>3</v>
      </c>
      <c r="G59" s="7">
        <v>0</v>
      </c>
      <c r="H59" s="7">
        <v>15</v>
      </c>
      <c r="I59" s="7">
        <v>15</v>
      </c>
      <c r="J59" s="7">
        <v>7</v>
      </c>
      <c r="K59" s="7">
        <v>0</v>
      </c>
      <c r="L59" s="7">
        <v>2</v>
      </c>
      <c r="M59" s="7">
        <v>2</v>
      </c>
      <c r="N59" s="7">
        <v>9</v>
      </c>
      <c r="O59" s="7">
        <v>3</v>
      </c>
      <c r="P59" s="7">
        <v>13</v>
      </c>
      <c r="Q59" s="7">
        <v>9</v>
      </c>
      <c r="R59" s="7">
        <v>9</v>
      </c>
      <c r="S59" s="7">
        <v>7</v>
      </c>
      <c r="T59" s="7">
        <v>6</v>
      </c>
      <c r="U59" s="3">
        <f>SUM(F59:T59)</f>
        <v>100</v>
      </c>
      <c r="V59" s="3">
        <v>1</v>
      </c>
    </row>
    <row r="60" spans="1:22" ht="20.100000000000001" customHeight="1" x14ac:dyDescent="0.25">
      <c r="A60" s="10" t="str">
        <f>("2")</f>
        <v>2</v>
      </c>
      <c r="B60" s="10" t="s">
        <v>115</v>
      </c>
      <c r="C60" s="10" t="s">
        <v>119</v>
      </c>
      <c r="D60" s="11" t="s">
        <v>120</v>
      </c>
      <c r="E60" s="5" t="s">
        <v>165</v>
      </c>
      <c r="F60" s="7">
        <v>15</v>
      </c>
      <c r="G60" s="7">
        <v>5</v>
      </c>
      <c r="H60" s="7">
        <v>0</v>
      </c>
      <c r="I60" s="7">
        <v>2</v>
      </c>
      <c r="J60" s="7">
        <v>2</v>
      </c>
      <c r="K60" s="7">
        <v>0</v>
      </c>
      <c r="L60" s="7">
        <v>13</v>
      </c>
      <c r="M60" s="7">
        <v>7</v>
      </c>
      <c r="N60" s="7">
        <v>6</v>
      </c>
      <c r="O60" s="7">
        <v>6</v>
      </c>
      <c r="P60" s="7">
        <v>9</v>
      </c>
      <c r="Q60" s="7">
        <v>8</v>
      </c>
      <c r="R60" s="7">
        <v>5</v>
      </c>
      <c r="S60" s="7">
        <v>15</v>
      </c>
      <c r="T60" s="7">
        <v>13</v>
      </c>
      <c r="U60" s="3">
        <f>SUM(F60:T60)</f>
        <v>106</v>
      </c>
      <c r="V60" s="3">
        <v>2</v>
      </c>
    </row>
    <row r="61" spans="1:22" ht="20.100000000000001" customHeight="1" x14ac:dyDescent="0.25">
      <c r="A61" s="10" t="str">
        <f>("113")</f>
        <v>113</v>
      </c>
      <c r="B61" s="10" t="s">
        <v>115</v>
      </c>
      <c r="C61" s="10" t="s">
        <v>43</v>
      </c>
      <c r="D61" s="11" t="s">
        <v>121</v>
      </c>
      <c r="E61" s="5" t="s">
        <v>122</v>
      </c>
      <c r="F61" s="7" t="s">
        <v>47</v>
      </c>
      <c r="G61" s="7" t="s">
        <v>47</v>
      </c>
      <c r="H61" s="7" t="s">
        <v>47</v>
      </c>
      <c r="I61" s="7" t="s">
        <v>47</v>
      </c>
      <c r="J61" s="7" t="s">
        <v>47</v>
      </c>
      <c r="K61" s="7" t="s">
        <v>47</v>
      </c>
      <c r="L61" s="7" t="s">
        <v>47</v>
      </c>
      <c r="M61" s="7" t="s">
        <v>47</v>
      </c>
      <c r="N61" s="7" t="s">
        <v>47</v>
      </c>
      <c r="O61" s="7" t="s">
        <v>47</v>
      </c>
      <c r="P61" s="7" t="s">
        <v>47</v>
      </c>
      <c r="Q61" s="7" t="s">
        <v>47</v>
      </c>
      <c r="R61" s="7" t="s">
        <v>47</v>
      </c>
      <c r="S61" s="7" t="s">
        <v>47</v>
      </c>
      <c r="T61" s="7" t="s">
        <v>47</v>
      </c>
      <c r="U61" s="3" t="s">
        <v>47</v>
      </c>
      <c r="V61" s="3" t="s">
        <v>47</v>
      </c>
    </row>
    <row r="62" spans="1:22" ht="20.100000000000001" customHeight="1" x14ac:dyDescent="0.25">
      <c r="A62" s="10"/>
      <c r="B62" s="10"/>
      <c r="C62" s="10"/>
      <c r="D62" s="11"/>
      <c r="E62" s="5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3"/>
      <c r="V62" s="3"/>
    </row>
    <row r="63" spans="1:22" ht="20.100000000000001" customHeight="1" x14ac:dyDescent="0.25">
      <c r="A63" s="10" t="str">
        <f>("174")</f>
        <v>174</v>
      </c>
      <c r="B63" s="10" t="s">
        <v>123</v>
      </c>
      <c r="C63" s="10" t="s">
        <v>124</v>
      </c>
      <c r="D63" s="11" t="s">
        <v>125</v>
      </c>
      <c r="E63" s="5" t="s">
        <v>126</v>
      </c>
      <c r="F63" s="7">
        <v>0</v>
      </c>
      <c r="G63" s="7">
        <v>10</v>
      </c>
      <c r="H63" s="7">
        <v>0</v>
      </c>
      <c r="I63" s="7">
        <v>0</v>
      </c>
      <c r="J63" s="7">
        <v>0</v>
      </c>
      <c r="K63" s="7">
        <v>0</v>
      </c>
      <c r="L63" s="7">
        <v>1</v>
      </c>
      <c r="M63" s="7">
        <v>0</v>
      </c>
      <c r="N63" s="7">
        <v>0</v>
      </c>
      <c r="O63" s="7">
        <v>9</v>
      </c>
      <c r="P63" s="7">
        <v>3</v>
      </c>
      <c r="Q63" s="7">
        <v>5</v>
      </c>
      <c r="R63" s="7">
        <v>5</v>
      </c>
      <c r="S63" s="7">
        <v>0</v>
      </c>
      <c r="T63" s="7">
        <v>0</v>
      </c>
      <c r="U63" s="3">
        <f>SUM(F63:T63)</f>
        <v>33</v>
      </c>
      <c r="V63" s="3">
        <v>1</v>
      </c>
    </row>
    <row r="64" spans="1:22" ht="20.100000000000001" customHeight="1" x14ac:dyDescent="0.25">
      <c r="A64" s="10" t="str">
        <f>("216")</f>
        <v>216</v>
      </c>
      <c r="B64" s="10" t="s">
        <v>123</v>
      </c>
      <c r="C64" s="10" t="s">
        <v>127</v>
      </c>
      <c r="D64" s="11" t="s">
        <v>128</v>
      </c>
      <c r="E64" s="5" t="s">
        <v>122</v>
      </c>
      <c r="F64" s="7">
        <v>0</v>
      </c>
      <c r="G64" s="7">
        <v>6</v>
      </c>
      <c r="H64" s="7">
        <v>0</v>
      </c>
      <c r="I64" s="7">
        <v>15</v>
      </c>
      <c r="J64" s="7">
        <v>9</v>
      </c>
      <c r="K64" s="7">
        <v>0</v>
      </c>
      <c r="L64" s="7">
        <v>1</v>
      </c>
      <c r="M64" s="7">
        <v>6</v>
      </c>
      <c r="N64" s="7">
        <v>0</v>
      </c>
      <c r="O64" s="7">
        <v>11</v>
      </c>
      <c r="P64" s="7">
        <v>6</v>
      </c>
      <c r="Q64" s="7">
        <v>0</v>
      </c>
      <c r="R64" s="7">
        <v>6</v>
      </c>
      <c r="S64" s="7">
        <v>0</v>
      </c>
      <c r="T64" s="7">
        <v>0</v>
      </c>
      <c r="U64" s="3">
        <f>SUM(F64:T64)</f>
        <v>60</v>
      </c>
      <c r="V64" s="3">
        <v>2</v>
      </c>
    </row>
    <row r="65" spans="1:22" ht="20.100000000000001" customHeight="1" x14ac:dyDescent="0.25">
      <c r="A65" s="10" t="str">
        <f>("147")</f>
        <v>147</v>
      </c>
      <c r="B65" s="10" t="s">
        <v>129</v>
      </c>
      <c r="C65" s="10" t="s">
        <v>104</v>
      </c>
      <c r="D65" s="11" t="s">
        <v>105</v>
      </c>
      <c r="E65" s="5" t="s">
        <v>118</v>
      </c>
      <c r="F65" s="7" t="s">
        <v>47</v>
      </c>
      <c r="G65" s="7" t="s">
        <v>47</v>
      </c>
      <c r="H65" s="7" t="s">
        <v>47</v>
      </c>
      <c r="I65" s="7" t="s">
        <v>47</v>
      </c>
      <c r="J65" s="7" t="s">
        <v>47</v>
      </c>
      <c r="K65" s="7" t="s">
        <v>47</v>
      </c>
      <c r="L65" s="7" t="s">
        <v>47</v>
      </c>
      <c r="M65" s="7" t="s">
        <v>47</v>
      </c>
      <c r="N65" s="7" t="s">
        <v>47</v>
      </c>
      <c r="O65" s="7" t="s">
        <v>47</v>
      </c>
      <c r="P65" s="7" t="s">
        <v>47</v>
      </c>
      <c r="Q65" s="7" t="s">
        <v>47</v>
      </c>
      <c r="R65" s="7" t="s">
        <v>47</v>
      </c>
      <c r="S65" s="7" t="s">
        <v>47</v>
      </c>
      <c r="T65" s="7" t="s">
        <v>47</v>
      </c>
      <c r="U65" s="13" t="s">
        <v>47</v>
      </c>
      <c r="V65" s="13" t="s">
        <v>47</v>
      </c>
    </row>
    <row r="66" spans="1:22" ht="20.100000000000001" customHeight="1" x14ac:dyDescent="0.25">
      <c r="A66" s="10"/>
      <c r="B66" s="10"/>
      <c r="C66" s="10"/>
      <c r="D66" s="11"/>
      <c r="E66" s="5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3"/>
      <c r="V66" s="3"/>
    </row>
    <row r="67" spans="1:22" ht="20.100000000000001" customHeight="1" x14ac:dyDescent="0.25">
      <c r="A67" s="10" t="str">
        <f>("303")</f>
        <v>303</v>
      </c>
      <c r="B67" s="10" t="s">
        <v>129</v>
      </c>
      <c r="C67" s="10" t="s">
        <v>124</v>
      </c>
      <c r="D67" s="11" t="s">
        <v>130</v>
      </c>
      <c r="E67" s="5" t="s">
        <v>131</v>
      </c>
      <c r="F67" s="7">
        <v>1</v>
      </c>
      <c r="G67" s="7">
        <v>0</v>
      </c>
      <c r="H67" s="7">
        <v>0</v>
      </c>
      <c r="I67" s="7">
        <v>3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1</v>
      </c>
      <c r="P67" s="7">
        <v>1</v>
      </c>
      <c r="Q67" s="7">
        <v>0</v>
      </c>
      <c r="R67" s="7">
        <v>3</v>
      </c>
      <c r="S67" s="7">
        <v>2</v>
      </c>
      <c r="T67" s="7">
        <v>2</v>
      </c>
      <c r="U67" s="3">
        <f t="shared" ref="U67:U73" si="4">SUM(F67:T67)</f>
        <v>13</v>
      </c>
      <c r="V67" s="3">
        <v>1</v>
      </c>
    </row>
    <row r="68" spans="1:22" ht="20.100000000000001" customHeight="1" x14ac:dyDescent="0.25">
      <c r="A68" s="10" t="str">
        <f>("15")</f>
        <v>15</v>
      </c>
      <c r="B68" s="10" t="s">
        <v>129</v>
      </c>
      <c r="C68" s="10" t="s">
        <v>132</v>
      </c>
      <c r="D68" s="11" t="s">
        <v>120</v>
      </c>
      <c r="E68" s="5" t="s">
        <v>126</v>
      </c>
      <c r="F68" s="7">
        <v>0</v>
      </c>
      <c r="G68" s="7">
        <v>1</v>
      </c>
      <c r="H68" s="7">
        <v>0</v>
      </c>
      <c r="I68" s="7">
        <v>5</v>
      </c>
      <c r="J68" s="7">
        <v>5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1</v>
      </c>
      <c r="S68" s="7">
        <v>1</v>
      </c>
      <c r="T68" s="7">
        <v>1</v>
      </c>
      <c r="U68" s="3">
        <f t="shared" si="4"/>
        <v>14</v>
      </c>
      <c r="V68" s="3">
        <v>2</v>
      </c>
    </row>
    <row r="69" spans="1:22" ht="20.100000000000001" customHeight="1" x14ac:dyDescent="0.25">
      <c r="A69" s="10" t="str">
        <f>("51")</f>
        <v>51</v>
      </c>
      <c r="B69" s="10" t="s">
        <v>129</v>
      </c>
      <c r="C69" s="10" t="s">
        <v>85</v>
      </c>
      <c r="D69" s="11" t="s">
        <v>133</v>
      </c>
      <c r="E69" s="5" t="s">
        <v>131</v>
      </c>
      <c r="F69" s="7">
        <v>0</v>
      </c>
      <c r="G69" s="7">
        <v>0</v>
      </c>
      <c r="H69" s="7">
        <v>0</v>
      </c>
      <c r="I69" s="7">
        <v>3</v>
      </c>
      <c r="J69" s="7">
        <v>0</v>
      </c>
      <c r="K69" s="7">
        <v>0</v>
      </c>
      <c r="L69" s="7">
        <v>0</v>
      </c>
      <c r="M69" s="7">
        <v>5</v>
      </c>
      <c r="N69" s="7">
        <v>0</v>
      </c>
      <c r="O69" s="7">
        <v>4</v>
      </c>
      <c r="P69" s="7">
        <v>7</v>
      </c>
      <c r="Q69" s="7">
        <v>0</v>
      </c>
      <c r="R69" s="7">
        <v>5</v>
      </c>
      <c r="S69" s="7">
        <v>1</v>
      </c>
      <c r="T69" s="7">
        <v>0</v>
      </c>
      <c r="U69" s="3">
        <f t="shared" si="4"/>
        <v>25</v>
      </c>
      <c r="V69" s="3">
        <v>3</v>
      </c>
    </row>
    <row r="70" spans="1:22" ht="20.100000000000001" customHeight="1" x14ac:dyDescent="0.25">
      <c r="A70" s="10" t="str">
        <f>("253")</f>
        <v>253</v>
      </c>
      <c r="B70" s="10" t="s">
        <v>129</v>
      </c>
      <c r="C70" s="10" t="s">
        <v>146</v>
      </c>
      <c r="D70" s="11" t="s">
        <v>159</v>
      </c>
      <c r="E70" s="5" t="s">
        <v>135</v>
      </c>
      <c r="F70" s="7">
        <v>5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1</v>
      </c>
      <c r="M70" s="7">
        <v>0</v>
      </c>
      <c r="N70" s="7">
        <v>0</v>
      </c>
      <c r="O70" s="7">
        <v>7</v>
      </c>
      <c r="P70" s="7">
        <v>6</v>
      </c>
      <c r="Q70" s="7">
        <v>0</v>
      </c>
      <c r="R70" s="7">
        <v>6</v>
      </c>
      <c r="S70" s="7">
        <v>0</v>
      </c>
      <c r="T70" s="7">
        <v>1</v>
      </c>
      <c r="U70" s="13">
        <f>SUM(F70:T70)</f>
        <v>26</v>
      </c>
      <c r="V70" s="13">
        <v>4</v>
      </c>
    </row>
    <row r="71" spans="1:22" ht="20.100000000000001" customHeight="1" x14ac:dyDescent="0.25">
      <c r="A71" s="10" t="str">
        <f>("242")</f>
        <v>242</v>
      </c>
      <c r="B71" s="10" t="s">
        <v>129</v>
      </c>
      <c r="C71" s="10" t="s">
        <v>89</v>
      </c>
      <c r="D71" s="11" t="s">
        <v>134</v>
      </c>
      <c r="E71" s="5" t="s">
        <v>138</v>
      </c>
      <c r="F71" s="7">
        <v>0</v>
      </c>
      <c r="G71" s="7">
        <v>1</v>
      </c>
      <c r="H71" s="7">
        <v>1</v>
      </c>
      <c r="I71" s="7">
        <v>3</v>
      </c>
      <c r="J71" s="7">
        <v>0</v>
      </c>
      <c r="K71" s="7">
        <v>0</v>
      </c>
      <c r="L71" s="7">
        <v>1</v>
      </c>
      <c r="M71" s="7">
        <v>5</v>
      </c>
      <c r="N71" s="7">
        <v>0</v>
      </c>
      <c r="O71" s="7">
        <v>3</v>
      </c>
      <c r="P71" s="7">
        <v>2</v>
      </c>
      <c r="Q71" s="7">
        <v>5</v>
      </c>
      <c r="R71" s="7">
        <v>3</v>
      </c>
      <c r="S71" s="7">
        <v>3</v>
      </c>
      <c r="T71" s="7">
        <v>2</v>
      </c>
      <c r="U71" s="3">
        <f t="shared" si="4"/>
        <v>29</v>
      </c>
      <c r="V71" s="3">
        <v>5</v>
      </c>
    </row>
    <row r="72" spans="1:22" ht="20.100000000000001" customHeight="1" x14ac:dyDescent="0.25">
      <c r="A72" s="10" t="str">
        <f>("24")</f>
        <v>24</v>
      </c>
      <c r="B72" s="10" t="s">
        <v>129</v>
      </c>
      <c r="C72" s="10" t="s">
        <v>136</v>
      </c>
      <c r="D72" s="11" t="s">
        <v>137</v>
      </c>
      <c r="E72" s="5" t="s">
        <v>138</v>
      </c>
      <c r="F72" s="7">
        <v>2</v>
      </c>
      <c r="G72" s="7">
        <v>7</v>
      </c>
      <c r="H72" s="7">
        <v>0</v>
      </c>
      <c r="I72" s="7">
        <v>4</v>
      </c>
      <c r="J72" s="7">
        <v>2</v>
      </c>
      <c r="K72" s="7">
        <v>0</v>
      </c>
      <c r="L72" s="7">
        <v>0</v>
      </c>
      <c r="M72" s="7">
        <v>0</v>
      </c>
      <c r="N72" s="7">
        <v>0</v>
      </c>
      <c r="O72" s="7">
        <v>2</v>
      </c>
      <c r="P72" s="7">
        <v>1</v>
      </c>
      <c r="Q72" s="7">
        <v>8</v>
      </c>
      <c r="R72" s="7">
        <v>2</v>
      </c>
      <c r="S72" s="7">
        <v>4</v>
      </c>
      <c r="T72" s="7">
        <v>3</v>
      </c>
      <c r="U72" s="3">
        <f t="shared" si="4"/>
        <v>35</v>
      </c>
      <c r="V72" s="3">
        <v>6</v>
      </c>
    </row>
    <row r="73" spans="1:22" ht="20.100000000000001" customHeight="1" x14ac:dyDescent="0.25">
      <c r="A73" s="10" t="str">
        <f>("211")</f>
        <v>211</v>
      </c>
      <c r="B73" s="10" t="s">
        <v>129</v>
      </c>
      <c r="C73" s="10" t="s">
        <v>107</v>
      </c>
      <c r="D73" s="11" t="s">
        <v>140</v>
      </c>
      <c r="E73" s="5" t="s">
        <v>122</v>
      </c>
      <c r="F73" s="7">
        <v>11</v>
      </c>
      <c r="G73" s="7">
        <v>2</v>
      </c>
      <c r="H73" s="7">
        <v>0</v>
      </c>
      <c r="I73" s="7">
        <v>9</v>
      </c>
      <c r="J73" s="7">
        <v>1</v>
      </c>
      <c r="K73" s="7">
        <v>0</v>
      </c>
      <c r="L73" s="7">
        <v>0</v>
      </c>
      <c r="M73" s="7">
        <v>0</v>
      </c>
      <c r="N73" s="7">
        <v>0</v>
      </c>
      <c r="O73" s="7">
        <v>13</v>
      </c>
      <c r="P73" s="7">
        <v>6</v>
      </c>
      <c r="Q73" s="7">
        <v>11</v>
      </c>
      <c r="R73" s="7">
        <v>6</v>
      </c>
      <c r="S73" s="7">
        <v>8</v>
      </c>
      <c r="T73" s="7">
        <v>5</v>
      </c>
      <c r="U73" s="3">
        <f t="shared" si="4"/>
        <v>72</v>
      </c>
      <c r="V73" s="3">
        <v>7</v>
      </c>
    </row>
    <row r="74" spans="1:22" ht="20.100000000000001" customHeight="1" x14ac:dyDescent="0.25">
      <c r="A74" s="10" t="str">
        <f>("204")</f>
        <v>204</v>
      </c>
      <c r="B74" s="10" t="s">
        <v>129</v>
      </c>
      <c r="C74" s="10" t="s">
        <v>141</v>
      </c>
      <c r="D74" s="11" t="s">
        <v>142</v>
      </c>
      <c r="E74" s="5" t="s">
        <v>118</v>
      </c>
      <c r="F74" s="7" t="s">
        <v>47</v>
      </c>
      <c r="G74" s="7" t="s">
        <v>47</v>
      </c>
      <c r="H74" s="7" t="s">
        <v>47</v>
      </c>
      <c r="I74" s="7" t="s">
        <v>47</v>
      </c>
      <c r="J74" s="7" t="s">
        <v>47</v>
      </c>
      <c r="K74" s="7" t="s">
        <v>47</v>
      </c>
      <c r="L74" s="7" t="s">
        <v>47</v>
      </c>
      <c r="M74" s="7" t="s">
        <v>47</v>
      </c>
      <c r="N74" s="7" t="s">
        <v>47</v>
      </c>
      <c r="O74" s="7" t="s">
        <v>47</v>
      </c>
      <c r="P74" s="7" t="s">
        <v>47</v>
      </c>
      <c r="Q74" s="7" t="s">
        <v>47</v>
      </c>
      <c r="R74" s="7" t="s">
        <v>47</v>
      </c>
      <c r="S74" s="7" t="s">
        <v>47</v>
      </c>
      <c r="T74" s="7" t="s">
        <v>47</v>
      </c>
      <c r="U74" s="3" t="s">
        <v>47</v>
      </c>
      <c r="V74" s="3" t="s">
        <v>47</v>
      </c>
    </row>
    <row r="75" spans="1:22" ht="20.100000000000001" customHeight="1" x14ac:dyDescent="0.25">
      <c r="A75" s="10" t="str">
        <f>("217")</f>
        <v>217</v>
      </c>
      <c r="B75" s="10" t="s">
        <v>129</v>
      </c>
      <c r="C75" s="10" t="s">
        <v>143</v>
      </c>
      <c r="D75" s="11" t="s">
        <v>128</v>
      </c>
      <c r="E75" s="5" t="s">
        <v>144</v>
      </c>
      <c r="F75" s="7" t="s">
        <v>47</v>
      </c>
      <c r="G75" s="7" t="s">
        <v>47</v>
      </c>
      <c r="H75" s="7" t="s">
        <v>47</v>
      </c>
      <c r="I75" s="7" t="s">
        <v>47</v>
      </c>
      <c r="J75" s="7" t="s">
        <v>47</v>
      </c>
      <c r="K75" s="7" t="s">
        <v>47</v>
      </c>
      <c r="L75" s="7" t="s">
        <v>47</v>
      </c>
      <c r="M75" s="7" t="s">
        <v>47</v>
      </c>
      <c r="N75" s="7" t="s">
        <v>47</v>
      </c>
      <c r="O75" s="7" t="s">
        <v>47</v>
      </c>
      <c r="P75" s="7" t="s">
        <v>47</v>
      </c>
      <c r="Q75" s="7" t="s">
        <v>47</v>
      </c>
      <c r="R75" s="7" t="s">
        <v>47</v>
      </c>
      <c r="S75" s="7" t="s">
        <v>47</v>
      </c>
      <c r="T75" s="7" t="s">
        <v>47</v>
      </c>
      <c r="U75" s="3" t="s">
        <v>47</v>
      </c>
      <c r="V75" s="3" t="s">
        <v>47</v>
      </c>
    </row>
    <row r="76" spans="1:22" ht="20.100000000000001" customHeight="1" x14ac:dyDescent="0.25">
      <c r="A76" s="10"/>
      <c r="B76" s="10"/>
      <c r="C76" s="10"/>
      <c r="D76" s="11"/>
      <c r="E76" s="5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"/>
      <c r="V76" s="3"/>
    </row>
    <row r="77" spans="1:22" ht="20.100000000000001" customHeight="1" x14ac:dyDescent="0.25">
      <c r="A77" s="10" t="str">
        <f>("22")</f>
        <v>22</v>
      </c>
      <c r="B77" s="10" t="s">
        <v>145</v>
      </c>
      <c r="C77" s="10" t="s">
        <v>146</v>
      </c>
      <c r="D77" s="11" t="s">
        <v>147</v>
      </c>
      <c r="E77" s="5" t="s">
        <v>148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5</v>
      </c>
      <c r="U77" s="3">
        <f>SUM(F77:T77)</f>
        <v>5</v>
      </c>
      <c r="V77" s="3">
        <v>1</v>
      </c>
    </row>
    <row r="78" spans="1:22" ht="20.100000000000001" customHeight="1" x14ac:dyDescent="0.25">
      <c r="A78" s="10"/>
      <c r="B78" s="10"/>
      <c r="C78" s="10"/>
      <c r="D78" s="11"/>
      <c r="E78" s="5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3"/>
      <c r="V78" s="3"/>
    </row>
    <row r="79" spans="1:22" ht="20.100000000000001" customHeight="1" x14ac:dyDescent="0.25">
      <c r="A79" s="10" t="str">
        <f>("57")</f>
        <v>57</v>
      </c>
      <c r="B79" s="10" t="s">
        <v>149</v>
      </c>
      <c r="C79" s="10" t="s">
        <v>85</v>
      </c>
      <c r="D79" s="11" t="s">
        <v>150</v>
      </c>
      <c r="E79" s="5" t="s">
        <v>98</v>
      </c>
      <c r="F79" s="7">
        <v>1</v>
      </c>
      <c r="G79" s="7">
        <v>0</v>
      </c>
      <c r="H79" s="7">
        <v>0</v>
      </c>
      <c r="I79" s="7">
        <v>1</v>
      </c>
      <c r="J79" s="7">
        <v>0</v>
      </c>
      <c r="K79" s="7">
        <v>0</v>
      </c>
      <c r="L79" s="7">
        <v>0</v>
      </c>
      <c r="M79" s="7">
        <v>1</v>
      </c>
      <c r="N79" s="7">
        <v>0</v>
      </c>
      <c r="O79" s="7">
        <v>1</v>
      </c>
      <c r="P79" s="7">
        <v>1</v>
      </c>
      <c r="Q79" s="7">
        <v>0</v>
      </c>
      <c r="R79" s="7">
        <v>5</v>
      </c>
      <c r="S79" s="7">
        <v>0</v>
      </c>
      <c r="T79" s="7">
        <v>1</v>
      </c>
      <c r="U79" s="3">
        <f>SUM(F79:T79)</f>
        <v>11</v>
      </c>
      <c r="V79" s="3">
        <v>1</v>
      </c>
    </row>
    <row r="80" spans="1:22" ht="20.100000000000001" customHeight="1" x14ac:dyDescent="0.25">
      <c r="A80" s="10" t="str">
        <f>("23")</f>
        <v>23</v>
      </c>
      <c r="B80" s="10" t="s">
        <v>149</v>
      </c>
      <c r="C80" s="10" t="s">
        <v>43</v>
      </c>
      <c r="D80" s="11" t="s">
        <v>151</v>
      </c>
      <c r="E80" s="5" t="s">
        <v>98</v>
      </c>
      <c r="F80" s="7">
        <v>1</v>
      </c>
      <c r="G80" s="7">
        <v>0</v>
      </c>
      <c r="H80" s="7">
        <v>0</v>
      </c>
      <c r="I80" s="7">
        <v>5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2</v>
      </c>
      <c r="P80" s="7">
        <v>1</v>
      </c>
      <c r="Q80" s="7">
        <v>2</v>
      </c>
      <c r="R80" s="7">
        <v>6</v>
      </c>
      <c r="S80" s="7">
        <v>0</v>
      </c>
      <c r="T80" s="7">
        <v>1</v>
      </c>
      <c r="U80" s="3">
        <f>SUM(F80:T80)</f>
        <v>18</v>
      </c>
      <c r="V80" s="3">
        <v>2</v>
      </c>
    </row>
    <row r="81" spans="1:22" ht="20.100000000000001" customHeight="1" x14ac:dyDescent="0.25">
      <c r="A81" s="10" t="str">
        <f>("37")</f>
        <v>37</v>
      </c>
      <c r="B81" s="10" t="s">
        <v>149</v>
      </c>
      <c r="C81" s="10" t="s">
        <v>152</v>
      </c>
      <c r="D81" s="11" t="s">
        <v>153</v>
      </c>
      <c r="E81" s="5" t="s">
        <v>154</v>
      </c>
      <c r="F81" s="7">
        <v>5</v>
      </c>
      <c r="G81" s="7">
        <v>0</v>
      </c>
      <c r="H81" s="7">
        <v>0</v>
      </c>
      <c r="I81" s="7">
        <v>1</v>
      </c>
      <c r="J81" s="7">
        <v>0</v>
      </c>
      <c r="K81" s="7">
        <v>0</v>
      </c>
      <c r="L81" s="7">
        <v>0</v>
      </c>
      <c r="M81" s="7">
        <v>2</v>
      </c>
      <c r="N81" s="7">
        <v>0</v>
      </c>
      <c r="O81" s="7">
        <v>4</v>
      </c>
      <c r="P81" s="7">
        <v>1</v>
      </c>
      <c r="Q81" s="7">
        <v>3</v>
      </c>
      <c r="R81" s="7">
        <v>5</v>
      </c>
      <c r="S81" s="7">
        <v>0</v>
      </c>
      <c r="T81" s="7">
        <v>0</v>
      </c>
      <c r="U81" s="3">
        <f>SUM(F81:T81)</f>
        <v>21</v>
      </c>
      <c r="V81" s="3">
        <v>3</v>
      </c>
    </row>
    <row r="82" spans="1:22" ht="20.100000000000001" customHeight="1" x14ac:dyDescent="0.25">
      <c r="A82" s="10" t="str">
        <f>("281")</f>
        <v>281</v>
      </c>
      <c r="B82" s="10" t="s">
        <v>149</v>
      </c>
      <c r="C82" s="10" t="s">
        <v>31</v>
      </c>
      <c r="D82" s="11" t="s">
        <v>155</v>
      </c>
      <c r="E82" s="5" t="s">
        <v>98</v>
      </c>
      <c r="F82" s="7"/>
      <c r="G82" s="7">
        <v>1</v>
      </c>
      <c r="H82" s="7">
        <v>0</v>
      </c>
      <c r="I82" s="7">
        <v>9</v>
      </c>
      <c r="J82" s="7">
        <v>0</v>
      </c>
      <c r="K82" s="7">
        <v>0</v>
      </c>
      <c r="L82" s="7">
        <v>5</v>
      </c>
      <c r="M82" s="7">
        <v>2</v>
      </c>
      <c r="N82" s="7">
        <v>0</v>
      </c>
      <c r="O82" s="7">
        <v>3</v>
      </c>
      <c r="P82" s="7">
        <v>4</v>
      </c>
      <c r="Q82" s="7">
        <v>0</v>
      </c>
      <c r="R82" s="7">
        <v>5</v>
      </c>
      <c r="S82" s="7">
        <v>0</v>
      </c>
      <c r="T82" s="7">
        <v>2</v>
      </c>
      <c r="U82" s="3">
        <f>SUM(F82:T82)</f>
        <v>31</v>
      </c>
      <c r="V82" s="3">
        <v>4</v>
      </c>
    </row>
    <row r="83" spans="1:22" ht="20.100000000000001" customHeight="1" x14ac:dyDescent="0.25">
      <c r="A83" s="10"/>
      <c r="B83" s="10"/>
      <c r="C83" s="10"/>
      <c r="D83" s="11"/>
      <c r="E83" s="5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3"/>
      <c r="V83" s="3"/>
    </row>
    <row r="84" spans="1:22" ht="20.100000000000001" customHeight="1" x14ac:dyDescent="0.25">
      <c r="A84" s="10" t="str">
        <f>("212")</f>
        <v>212</v>
      </c>
      <c r="B84" s="10" t="s">
        <v>156</v>
      </c>
      <c r="C84" s="10" t="s">
        <v>157</v>
      </c>
      <c r="D84" s="11" t="s">
        <v>158</v>
      </c>
      <c r="E84" s="5" t="s">
        <v>38</v>
      </c>
      <c r="F84" s="7">
        <v>0</v>
      </c>
      <c r="G84" s="7">
        <v>0</v>
      </c>
      <c r="H84" s="7">
        <v>0</v>
      </c>
      <c r="I84" s="7">
        <v>0</v>
      </c>
      <c r="J84" s="7">
        <v>2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2</v>
      </c>
      <c r="Q84" s="7">
        <v>0</v>
      </c>
      <c r="R84" s="7">
        <v>1</v>
      </c>
      <c r="S84" s="7">
        <v>2</v>
      </c>
      <c r="T84" s="7">
        <v>1</v>
      </c>
      <c r="U84" s="3">
        <f>SUM(F84:T84)</f>
        <v>8</v>
      </c>
      <c r="V84" s="3">
        <v>1</v>
      </c>
    </row>
    <row r="85" spans="1:22" ht="20.100000000000001" customHeight="1" x14ac:dyDescent="0.25">
      <c r="A85" s="10" t="str">
        <f>("14")</f>
        <v>14</v>
      </c>
      <c r="B85" s="10" t="s">
        <v>156</v>
      </c>
      <c r="C85" s="10" t="s">
        <v>43</v>
      </c>
      <c r="D85" s="11" t="s">
        <v>160</v>
      </c>
      <c r="E85" s="5" t="s">
        <v>148</v>
      </c>
      <c r="F85" s="7">
        <v>8</v>
      </c>
      <c r="G85" s="7">
        <v>1</v>
      </c>
      <c r="H85" s="7">
        <v>0</v>
      </c>
      <c r="I85" s="7">
        <v>4</v>
      </c>
      <c r="J85" s="7">
        <v>8</v>
      </c>
      <c r="K85" s="7">
        <v>0</v>
      </c>
      <c r="L85" s="7">
        <v>0</v>
      </c>
      <c r="M85" s="7">
        <v>0</v>
      </c>
      <c r="N85" s="7">
        <v>0</v>
      </c>
      <c r="O85" s="7">
        <v>2</v>
      </c>
      <c r="P85" s="7">
        <v>4</v>
      </c>
      <c r="Q85" s="7">
        <v>5</v>
      </c>
      <c r="R85" s="7">
        <v>13</v>
      </c>
      <c r="S85" s="7">
        <v>5</v>
      </c>
      <c r="T85" s="7">
        <v>11</v>
      </c>
      <c r="U85" s="3">
        <f>SUM(F85:T85)</f>
        <v>61</v>
      </c>
      <c r="V85" s="3">
        <v>2</v>
      </c>
    </row>
    <row r="86" spans="1:22" ht="20.100000000000001" customHeight="1" x14ac:dyDescent="0.25">
      <c r="A86" s="10" t="str">
        <f>("278")</f>
        <v>278</v>
      </c>
      <c r="B86" s="10" t="s">
        <v>156</v>
      </c>
      <c r="C86" s="10" t="s">
        <v>111</v>
      </c>
      <c r="D86" s="11" t="s">
        <v>161</v>
      </c>
      <c r="E86" s="5" t="s">
        <v>98</v>
      </c>
      <c r="F86" s="7">
        <v>3</v>
      </c>
      <c r="G86" s="7">
        <v>3</v>
      </c>
      <c r="H86" s="7">
        <v>2</v>
      </c>
      <c r="I86" s="7">
        <v>15</v>
      </c>
      <c r="J86" s="7">
        <v>9</v>
      </c>
      <c r="K86" s="7">
        <v>0</v>
      </c>
      <c r="L86" s="7">
        <v>7</v>
      </c>
      <c r="M86" s="7">
        <v>1</v>
      </c>
      <c r="N86" s="7">
        <v>15</v>
      </c>
      <c r="O86" s="7">
        <v>10</v>
      </c>
      <c r="P86" s="7">
        <v>3</v>
      </c>
      <c r="Q86" s="7">
        <v>6</v>
      </c>
      <c r="R86" s="7">
        <v>13</v>
      </c>
      <c r="S86" s="7">
        <v>6</v>
      </c>
      <c r="T86" s="7">
        <v>9</v>
      </c>
      <c r="U86" s="3">
        <f>SUM(F86:T86)</f>
        <v>102</v>
      </c>
      <c r="V86" s="3">
        <v>3</v>
      </c>
    </row>
    <row r="87" spans="1:22" ht="20.100000000000001" customHeight="1" x14ac:dyDescent="0.25">
      <c r="A87" s="10"/>
      <c r="B87" s="10"/>
      <c r="C87" s="10"/>
      <c r="D87" s="11"/>
      <c r="E87" s="5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3"/>
      <c r="V87" s="3"/>
    </row>
    <row r="88" spans="1:22" ht="20.100000000000001" customHeight="1" x14ac:dyDescent="0.25">
      <c r="A88" s="10" t="str">
        <f>("47")</f>
        <v>47</v>
      </c>
      <c r="B88" s="10" t="s">
        <v>162</v>
      </c>
      <c r="C88" s="10" t="s">
        <v>163</v>
      </c>
      <c r="D88" s="11" t="s">
        <v>164</v>
      </c>
      <c r="E88" s="5" t="s">
        <v>56</v>
      </c>
      <c r="F88" s="7">
        <v>1</v>
      </c>
      <c r="G88" s="7">
        <v>0</v>
      </c>
      <c r="H88" s="7">
        <v>0</v>
      </c>
      <c r="I88" s="7">
        <v>1</v>
      </c>
      <c r="J88" s="7">
        <v>0</v>
      </c>
      <c r="K88" s="7">
        <v>0</v>
      </c>
      <c r="L88" s="7">
        <v>0</v>
      </c>
      <c r="M88" s="7">
        <v>1</v>
      </c>
      <c r="N88" s="7">
        <v>0</v>
      </c>
      <c r="O88" s="7">
        <v>5</v>
      </c>
      <c r="P88" s="7">
        <v>0</v>
      </c>
      <c r="Q88" s="7">
        <v>7</v>
      </c>
      <c r="R88" s="7">
        <v>4</v>
      </c>
      <c r="S88" s="7">
        <v>1</v>
      </c>
      <c r="T88" s="7">
        <v>2</v>
      </c>
      <c r="U88" s="3">
        <f>SUM(F88:T88)</f>
        <v>22</v>
      </c>
      <c r="V88" s="3">
        <v>1</v>
      </c>
    </row>
    <row r="89" spans="1:22" ht="20.100000000000001" customHeight="1" x14ac:dyDescent="0.25">
      <c r="A89" s="10" t="str">
        <f>("115")</f>
        <v>115</v>
      </c>
      <c r="B89" s="10" t="s">
        <v>162</v>
      </c>
      <c r="C89" s="10" t="s">
        <v>65</v>
      </c>
      <c r="D89" s="11" t="s">
        <v>70</v>
      </c>
      <c r="E89" s="5" t="s">
        <v>30</v>
      </c>
      <c r="F89" s="7">
        <v>5</v>
      </c>
      <c r="G89" s="7">
        <v>0</v>
      </c>
      <c r="H89" s="7">
        <v>5</v>
      </c>
      <c r="I89" s="7">
        <v>3</v>
      </c>
      <c r="J89" s="7">
        <v>5</v>
      </c>
      <c r="K89" s="7">
        <v>0</v>
      </c>
      <c r="L89" s="7">
        <v>0</v>
      </c>
      <c r="M89" s="7">
        <v>0</v>
      </c>
      <c r="N89" s="7">
        <v>0</v>
      </c>
      <c r="O89" s="7">
        <v>15</v>
      </c>
      <c r="P89" s="7">
        <v>0</v>
      </c>
      <c r="Q89" s="7">
        <v>12</v>
      </c>
      <c r="R89" s="7">
        <v>8</v>
      </c>
      <c r="S89" s="7">
        <v>10</v>
      </c>
      <c r="T89" s="7">
        <v>12</v>
      </c>
      <c r="U89" s="3">
        <f>SUM(F89:T89)</f>
        <v>75</v>
      </c>
      <c r="V89" s="3">
        <v>2</v>
      </c>
    </row>
    <row r="90" spans="1:22" ht="20.100000000000001" customHeight="1" x14ac:dyDescent="0.25">
      <c r="A90" s="10" t="str">
        <f>("93")</f>
        <v>93</v>
      </c>
      <c r="B90" s="10" t="s">
        <v>162</v>
      </c>
      <c r="C90" s="10" t="s">
        <v>72</v>
      </c>
      <c r="D90" s="11" t="s">
        <v>29</v>
      </c>
      <c r="E90" s="5" t="s">
        <v>30</v>
      </c>
      <c r="F90" s="7">
        <v>0</v>
      </c>
      <c r="G90" s="7">
        <v>13</v>
      </c>
      <c r="H90" s="7">
        <v>0</v>
      </c>
      <c r="I90" s="7">
        <v>13</v>
      </c>
      <c r="J90" s="7">
        <v>5</v>
      </c>
      <c r="K90" s="7">
        <v>3</v>
      </c>
      <c r="L90" s="7">
        <v>8</v>
      </c>
      <c r="M90" s="7">
        <v>0</v>
      </c>
      <c r="N90" s="7">
        <v>0</v>
      </c>
      <c r="O90" s="7">
        <v>4</v>
      </c>
      <c r="P90" s="7">
        <v>0</v>
      </c>
      <c r="Q90" s="7">
        <v>15</v>
      </c>
      <c r="R90" s="7">
        <v>6</v>
      </c>
      <c r="S90" s="7">
        <v>1</v>
      </c>
      <c r="T90" s="7">
        <v>15</v>
      </c>
      <c r="U90" s="3">
        <f>SUM(F90:T90)</f>
        <v>83</v>
      </c>
      <c r="V90" s="3">
        <v>3</v>
      </c>
    </row>
  </sheetData>
  <sortState xmlns:xlrd2="http://schemas.microsoft.com/office/spreadsheetml/2017/richdata2" ref="A18:V27">
    <sortCondition ref="U18:U27"/>
  </sortState>
  <mergeCells count="4">
    <mergeCell ref="A1:V1"/>
    <mergeCell ref="A3:V3"/>
    <mergeCell ref="A5:V5"/>
    <mergeCell ref="C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Wiseman</dc:creator>
  <cp:lastModifiedBy>Mike Wiseman</cp:lastModifiedBy>
  <dcterms:created xsi:type="dcterms:W3CDTF">2020-10-13T15:43:26Z</dcterms:created>
  <dcterms:modified xsi:type="dcterms:W3CDTF">2020-10-15T21:19:43Z</dcterms:modified>
</cp:coreProperties>
</file>